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3"/>
  </bookViews>
  <sheets>
    <sheet name="GV" sheetId="17" r:id="rId1"/>
    <sheet name="TUYENSINH" sheetId="18" r:id="rId2"/>
    <sheet name="CHUONGTRINH+GIAO TRINH" sheetId="14" r:id="rId3"/>
    <sheet name="TONG CHI PHI" sheetId="11" r:id="rId4"/>
    <sheet name="PHÂN KỲ ĐẦU TƯ" sheetId="13" r:id="rId5"/>
  </sheets>
  <externalReferences>
    <externalReference r:id="rId6"/>
  </externalReferences>
  <calcPr calcId="144525"/>
</workbook>
</file>

<file path=xl/calcChain.xml><?xml version="1.0" encoding="utf-8"?>
<calcChain xmlns="http://schemas.openxmlformats.org/spreadsheetml/2006/main">
  <c r="E36" i="18" l="1"/>
  <c r="D36" i="18"/>
  <c r="C35" i="18"/>
  <c r="C34" i="18"/>
  <c r="C33" i="18"/>
  <c r="C32" i="18"/>
  <c r="C31" i="18"/>
  <c r="C30" i="18"/>
  <c r="C29" i="18"/>
  <c r="C36" i="18" s="1"/>
  <c r="C26" i="18"/>
  <c r="B26" i="18"/>
  <c r="G21" i="18"/>
  <c r="E21" i="18"/>
  <c r="C21" i="18"/>
  <c r="B21" i="18"/>
  <c r="G20" i="18"/>
  <c r="F20" i="18"/>
  <c r="F21" i="18" s="1"/>
  <c r="E20" i="18"/>
  <c r="D20" i="18"/>
  <c r="H20" i="18" s="1"/>
  <c r="C20" i="18"/>
  <c r="H19" i="18"/>
  <c r="B16" i="18"/>
  <c r="C16" i="18" s="1"/>
  <c r="C15" i="18"/>
  <c r="D15" i="18" s="1"/>
  <c r="B15" i="18"/>
  <c r="G11" i="18"/>
  <c r="F11" i="18"/>
  <c r="E11" i="18"/>
  <c r="D11" i="18"/>
  <c r="G10" i="18"/>
  <c r="F10" i="18"/>
  <c r="E10" i="18"/>
  <c r="E9" i="18" s="1"/>
  <c r="E3" i="18" s="1"/>
  <c r="E5" i="18" s="1"/>
  <c r="D10" i="18"/>
  <c r="G9" i="18"/>
  <c r="F9" i="18"/>
  <c r="D9" i="18"/>
  <c r="C9" i="18"/>
  <c r="B9" i="18"/>
  <c r="G5" i="18"/>
  <c r="D5" i="18"/>
  <c r="C5" i="18"/>
  <c r="G3" i="18"/>
  <c r="F3" i="18"/>
  <c r="F5" i="18" s="1"/>
  <c r="D3" i="18"/>
  <c r="C3" i="18"/>
  <c r="B3" i="18"/>
  <c r="B5" i="18" s="1"/>
  <c r="B72" i="17"/>
  <c r="D65" i="17"/>
  <c r="E65" i="17" s="1"/>
  <c r="F65" i="17" s="1"/>
  <c r="G65" i="17" s="1"/>
  <c r="H65" i="17" s="1"/>
  <c r="C65" i="17"/>
  <c r="C64" i="17"/>
  <c r="C70" i="17" s="1"/>
  <c r="C72" i="17" s="1"/>
  <c r="C73" i="17" s="1"/>
  <c r="D63" i="17"/>
  <c r="C63" i="17"/>
  <c r="I56" i="17"/>
  <c r="H56" i="17"/>
  <c r="G56" i="17"/>
  <c r="F56" i="17"/>
  <c r="E56" i="17"/>
  <c r="D56" i="17"/>
  <c r="C56" i="17"/>
  <c r="C51" i="17"/>
  <c r="D48" i="17"/>
  <c r="D49" i="17" s="1"/>
  <c r="D51" i="17" s="1"/>
  <c r="H47" i="17"/>
  <c r="G47" i="17"/>
  <c r="F47" i="17"/>
  <c r="E47" i="17"/>
  <c r="C41" i="17"/>
  <c r="D33" i="17"/>
  <c r="J32" i="17"/>
  <c r="D32" i="17"/>
  <c r="D31" i="17" s="1"/>
  <c r="F31" i="17"/>
  <c r="F28" i="17"/>
  <c r="F29" i="17" s="1"/>
  <c r="D26" i="17"/>
  <c r="J25" i="17"/>
  <c r="F25" i="17"/>
  <c r="D25" i="17"/>
  <c r="D29" i="17" s="1"/>
  <c r="D30" i="17" s="1"/>
  <c r="J19" i="17"/>
  <c r="E11" i="17"/>
  <c r="E10" i="17"/>
  <c r="E9" i="17"/>
  <c r="E8" i="17"/>
  <c r="D1" i="17"/>
  <c r="H5" i="13"/>
  <c r="H6" i="13"/>
  <c r="H7" i="13"/>
  <c r="H8" i="13"/>
  <c r="H9" i="13"/>
  <c r="H10" i="13"/>
  <c r="H11" i="13"/>
  <c r="H12" i="13"/>
  <c r="H13" i="13"/>
  <c r="H4" i="13"/>
  <c r="F30" i="18" l="1"/>
  <c r="D21" i="18"/>
  <c r="D16" i="18" s="1"/>
  <c r="F29" i="18"/>
  <c r="D36" i="17"/>
  <c r="D35" i="17"/>
  <c r="D66" i="17"/>
  <c r="F30" i="17"/>
  <c r="E48" i="17"/>
  <c r="F48" i="17" s="1"/>
  <c r="G48" i="17" s="1"/>
  <c r="E63" i="17"/>
  <c r="D64" i="17"/>
  <c r="H14" i="13"/>
  <c r="F31" i="18" l="1"/>
  <c r="E16" i="18"/>
  <c r="H21" i="18"/>
  <c r="F63" i="17"/>
  <c r="H48" i="17"/>
  <c r="H49" i="17" s="1"/>
  <c r="H51" i="17" s="1"/>
  <c r="G49" i="17"/>
  <c r="G51" i="17" s="1"/>
  <c r="F49" i="17"/>
  <c r="F51" i="17" s="1"/>
  <c r="F36" i="17"/>
  <c r="F35" i="17"/>
  <c r="F38" i="17" s="1"/>
  <c r="C40" i="17" s="1"/>
  <c r="D70" i="17"/>
  <c r="D72" i="17" s="1"/>
  <c r="D73" i="17" s="1"/>
  <c r="E64" i="17"/>
  <c r="E49" i="17"/>
  <c r="E51" i="17" s="1"/>
  <c r="G30" i="17"/>
  <c r="C47" i="17" s="1"/>
  <c r="F32" i="18" l="1"/>
  <c r="F16" i="18"/>
  <c r="F66" i="17"/>
  <c r="G63" i="17"/>
  <c r="E70" i="17"/>
  <c r="E72" i="17" s="1"/>
  <c r="F64" i="17"/>
  <c r="E66" i="17"/>
  <c r="G16" i="18" l="1"/>
  <c r="F34" i="18" s="1"/>
  <c r="F33" i="18"/>
  <c r="H63" i="17"/>
  <c r="G66" i="17"/>
  <c r="F70" i="17"/>
  <c r="F72" i="17" s="1"/>
  <c r="F73" i="17" s="1"/>
  <c r="G64" i="17"/>
  <c r="E73" i="17"/>
  <c r="F36" i="18" l="1"/>
  <c r="G70" i="17"/>
  <c r="G72" i="17" s="1"/>
  <c r="G73" i="17" s="1"/>
  <c r="H64" i="17"/>
  <c r="H70" i="17" s="1"/>
  <c r="H72" i="17" s="1"/>
  <c r="H66" i="17" l="1"/>
  <c r="H73" i="17" s="1"/>
  <c r="C14" i="13" l="1"/>
  <c r="D14" i="13"/>
  <c r="E14" i="13"/>
  <c r="F14" i="13"/>
  <c r="B14" i="13"/>
  <c r="G14" i="13"/>
  <c r="F17" i="14" l="1"/>
  <c r="D17" i="14"/>
  <c r="D16" i="14"/>
  <c r="D15" i="14"/>
  <c r="E11" i="14"/>
  <c r="F11" i="14" s="1"/>
  <c r="C11" i="14"/>
  <c r="E10" i="14"/>
  <c r="F10" i="14" s="1"/>
  <c r="C10" i="14"/>
  <c r="E9" i="14"/>
  <c r="F9" i="14" s="1"/>
  <c r="C9" i="14"/>
  <c r="E8" i="14"/>
  <c r="F8" i="14" s="1"/>
  <c r="C8" i="14"/>
  <c r="E7" i="14"/>
  <c r="F7" i="14" s="1"/>
  <c r="C7" i="14"/>
  <c r="E6" i="14"/>
  <c r="F6" i="14" s="1"/>
  <c r="C6" i="14"/>
  <c r="E5" i="14"/>
  <c r="F5" i="14" s="1"/>
  <c r="C5" i="14"/>
  <c r="E4" i="14"/>
  <c r="F4" i="14" s="1"/>
  <c r="C4" i="14"/>
  <c r="E3" i="14"/>
  <c r="F3" i="14" s="1"/>
  <c r="C3" i="14"/>
  <c r="E26" i="11"/>
  <c r="E14" i="11"/>
  <c r="E5" i="11"/>
  <c r="E6" i="11"/>
  <c r="E7" i="11"/>
  <c r="E8" i="11"/>
  <c r="E10" i="11"/>
  <c r="E11" i="11"/>
  <c r="E12" i="11"/>
  <c r="C9" i="11"/>
  <c r="C4" i="11"/>
  <c r="E4" i="11" s="1"/>
  <c r="E29" i="11" l="1"/>
  <c r="E9" i="11"/>
  <c r="C12" i="14"/>
  <c r="D18" i="14"/>
  <c r="F12" i="14"/>
  <c r="D19" i="14" s="1"/>
  <c r="D20" i="14" s="1"/>
  <c r="E12" i="14"/>
</calcChain>
</file>

<file path=xl/sharedStrings.xml><?xml version="1.0" encoding="utf-8"?>
<sst xmlns="http://schemas.openxmlformats.org/spreadsheetml/2006/main" count="176" uniqueCount="146">
  <si>
    <t>Tổng cộng</t>
  </si>
  <si>
    <t>I</t>
  </si>
  <si>
    <t>II</t>
  </si>
  <si>
    <t>IV</t>
  </si>
  <si>
    <t>V</t>
  </si>
  <si>
    <t>III</t>
  </si>
  <si>
    <t>TT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</si>
  <si>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</si>
  <si>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</si>
  <si>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</si>
  <si>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</si>
  <si>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</si>
  <si>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</si>
  <si>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</si>
  <si>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</si>
  <si>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</si>
  <si>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</si>
  <si>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</si>
  <si>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</si>
  <si>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</si>
  <si>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</si>
  <si>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</si>
  <si>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Chương trình, giáo trình</t>
  </si>
  <si>
    <t>Nội dung dự án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</si>
  <si>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</si>
  <si>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</si>
  <si>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</si>
  <si>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</si>
  <si>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</si>
  <si>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</si>
  <si>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</si>
  <si>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</si>
  <si>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</si>
  <si>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</si>
  <si>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</si>
  <si>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Dự phòng cho yếu tố trượt giá</t>
  </si>
  <si>
    <t>Dự phòng cho yếu tố phát sinh khối lượng (10%)</t>
  </si>
  <si>
    <t>Chi phí phê duyệt, thẩm định kết quả lựa chọn nhà thầu</t>
  </si>
  <si>
    <t>Xây dựng CSVC</t>
  </si>
  <si>
    <t>Bồi thường giải phóng mặt bằng</t>
  </si>
  <si>
    <t>Các chi phí khác</t>
  </si>
  <si>
    <t>Chi phí lập hồ sơ mời thầu và chi phí  lựa chọn nhà thầu TB</t>
  </si>
  <si>
    <t>Chi phí lập hồ sơ mời thầu và chi phí  lựa chọn nhà thầu XD</t>
  </si>
  <si>
    <t>Đổi mới HT quản lý</t>
  </si>
  <si>
    <t>Thu viện</t>
  </si>
  <si>
    <t>CƠ SỞ 1 VÀ CƠ SỞ 2</t>
  </si>
  <si>
    <t>TIẾN ĐỘ THỰC HIỆN VÀ PHÂN KỲ DỰ ÁN</t>
  </si>
  <si>
    <t>Tổng số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</si>
  <si>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</si>
  <si>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</si>
  <si>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</si>
  <si>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</si>
  <si>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</si>
  <si>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</si>
  <si>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Tỉ lệ</t>
  </si>
  <si>
    <t>Tiến sĩ</t>
  </si>
  <si>
    <t>Thạc sĩ</t>
  </si>
  <si>
    <t>Đại học</t>
  </si>
  <si>
    <t>Cao đẳng</t>
  </si>
  <si>
    <t>Thỉnh giảng</t>
  </si>
  <si>
    <t>BẢNG XÁC ĐỊNH NHU CẦU TUYỂN GV 2017-2018</t>
  </si>
  <si>
    <t>STT</t>
  </si>
  <si>
    <t>GDCN</t>
  </si>
  <si>
    <t>GDNN</t>
  </si>
  <si>
    <t>-CĐ</t>
  </si>
  <si>
    <t>-CĐLT</t>
  </si>
  <si>
    <t>-TC</t>
  </si>
  <si>
    <t>-TCCN</t>
  </si>
  <si>
    <t>Tuyển mới</t>
  </si>
  <si>
    <t>TỔNG</t>
  </si>
  <si>
    <t>TN 2017</t>
  </si>
  <si>
    <t>Số HS-SV sau TN 2017</t>
  </si>
  <si>
    <t>GV cần có</t>
  </si>
  <si>
    <t>GV hiện có</t>
  </si>
  <si>
    <t>-ĐH</t>
  </si>
  <si>
    <t>-Ths</t>
  </si>
  <si>
    <t>-TS</t>
  </si>
  <si>
    <t>Tuyển thêm</t>
  </si>
  <si>
    <t>- Thỉnh giảng</t>
  </si>
  <si>
    <t>- Cơ hữu</t>
  </si>
  <si>
    <t>GV</t>
  </si>
  <si>
    <t xml:space="preserve"> Cơ hữu</t>
  </si>
  <si>
    <t>Biên soạn</t>
  </si>
  <si>
    <t>Chương trình</t>
  </si>
  <si>
    <t>Giáo trình 30CĐ,TC20*3bậc)</t>
  </si>
  <si>
    <t>1800g/nghề * 20.000đ/giờ=36.000.000đ/nghề</t>
  </si>
  <si>
    <t>Thẩm định</t>
  </si>
  <si>
    <t>Quốc gia</t>
  </si>
  <si>
    <t>Khu vực</t>
  </si>
  <si>
    <t>Quốc tế</t>
  </si>
  <si>
    <t>CỘNG CHI PHÍ THẨM ĐỊNH</t>
  </si>
  <si>
    <t>TONG CONG BIÊN SoẠN+THẨM ĐỊNH</t>
  </si>
  <si>
    <t>SỐ NGHỀ</t>
  </si>
  <si>
    <t>TUYỂN SINH</t>
  </si>
  <si>
    <t>TỔNG CỘNG</t>
  </si>
  <si>
    <t>QUI MÔ</t>
  </si>
  <si>
    <t>KHÓA MỚI</t>
  </si>
  <si>
    <t>KHÓA CŨ</t>
  </si>
  <si>
    <t>CĐ</t>
  </si>
  <si>
    <t>TC</t>
  </si>
  <si>
    <t>-TC1</t>
  </si>
  <si>
    <t>-TC1,5</t>
  </si>
  <si>
    <t>-TC 3</t>
  </si>
  <si>
    <t>TNGDNN</t>
  </si>
  <si>
    <t>TN GDCN</t>
  </si>
  <si>
    <t>Cơ sở 1</t>
  </si>
  <si>
    <t>Cơ sở 2</t>
  </si>
  <si>
    <t>Chi phí thẩm kiểm toán</t>
  </si>
  <si>
    <t>CỘNG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</si>
  <si>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</si>
  <si>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</si>
  <si>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</si>
  <si>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</si>
  <si>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</si>
  <si>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</si>
  <si>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</si>
  <si>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</si>
  <si>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</si>
  <si>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</si>
  <si>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- PHƯƠNG ÁN 1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</si>
  <si>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</si>
  <si>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</si>
  <si>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</si>
  <si>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</si>
  <si>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</si>
  <si>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</si>
  <si>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</si>
  <si>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</si>
  <si>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TRÌNH ĐỘ TUYỂN MỚI</t>
  </si>
  <si>
    <t>NỘI DUNG</t>
  </si>
  <si>
    <t>ĐH</t>
  </si>
  <si>
    <t>Ths</t>
  </si>
  <si>
    <t>TS</t>
  </si>
  <si>
    <t>SỐ LƯỢNG TRÌNH ĐỘ SAU TUYỂN MỚI</t>
  </si>
  <si>
    <t>HIỆN CÓ</t>
  </si>
  <si>
    <t>TỔNG SỐ</t>
  </si>
  <si>
    <t>(Năm 2017 có qui đổi)</t>
  </si>
  <si>
    <t>CS1</t>
  </si>
  <si>
    <t>CS2</t>
  </si>
  <si>
    <t>Tốt nghiệp</t>
  </si>
  <si>
    <t>CỘNG 2 HỆ</t>
  </si>
  <si>
    <t>Năm</t>
  </si>
  <si>
    <t>Địa điểm</t>
  </si>
  <si>
    <t>Số liệu tuyển sinh</t>
  </si>
  <si>
    <t>Qui mô đào tạo</t>
  </si>
  <si>
    <t>+6420000000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</si>
</sst>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3"/>
      <color rgb="FFFF0000"/>
      <name val="Times New Roman"/>
      <family val="1"/>
    </font>
    <font>
      <b/>
      <sz val="13"/>
      <color rgb="FFFF0000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0">
    <xf numFmtId="0" fontId="0" fillId="0" borderId="0" xfId="0"/>
    <xf numFmtId="164" fontId="0" fillId="0" borderId="1" xfId="1" applyNumberFormat="1" applyFont="1" applyBorder="1"/>
    <xf numFmtId="0" fontId="0" fillId="0" borderId="0" xfId="0"/>
    <xf numFmtId="0" fontId="2" fillId="0" borderId="1" xfId="0" applyFont="1" applyBorder="1"/>
    <xf numFmtId="164" fontId="0" fillId="0" borderId="0" xfId="1" applyNumberFormat="1" applyFont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4" fillId="0" borderId="0" xfId="0" applyFont="1"/>
    <xf numFmtId="0" fontId="3" fillId="0" borderId="0" xfId="0" applyFont="1"/>
    <xf numFmtId="164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0" fontId="4" fillId="0" borderId="1" xfId="0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0" fontId="5" fillId="0" borderId="1" xfId="0" applyFont="1" applyBorder="1"/>
    <xf numFmtId="164" fontId="4" fillId="0" borderId="3" xfId="0" applyNumberFormat="1" applyFont="1" applyBorder="1" applyAlignment="1"/>
    <xf numFmtId="0" fontId="4" fillId="0" borderId="2" xfId="0" applyFont="1" applyBorder="1" applyAlignment="1"/>
    <xf numFmtId="164" fontId="9" fillId="0" borderId="1" xfId="1" applyNumberFormat="1" applyFont="1" applyBorder="1"/>
    <xf numFmtId="0" fontId="10" fillId="0" borderId="0" xfId="0" applyFont="1"/>
    <xf numFmtId="164" fontId="10" fillId="0" borderId="0" xfId="0" applyNumberFormat="1" applyFont="1"/>
    <xf numFmtId="0" fontId="3" fillId="0" borderId="1" xfId="0" applyFont="1" applyBorder="1" applyAlignment="1">
      <alignment vertical="center" wrapText="1"/>
    </xf>
    <xf numFmtId="164" fontId="3" fillId="2" borderId="1" xfId="1" applyNumberFormat="1" applyFont="1" applyFill="1" applyBorder="1"/>
    <xf numFmtId="0" fontId="11" fillId="0" borderId="1" xfId="0" applyFont="1" applyBorder="1"/>
    <xf numFmtId="0" fontId="8" fillId="0" borderId="4" xfId="0" applyFont="1" applyBorder="1" applyAlignment="1">
      <alignment horizontal="center"/>
    </xf>
    <xf numFmtId="0" fontId="3" fillId="2" borderId="1" xfId="0" applyFont="1" applyFill="1" applyBorder="1"/>
    <xf numFmtId="0" fontId="7" fillId="0" borderId="0" xfId="0" applyFont="1"/>
    <xf numFmtId="0" fontId="0" fillId="0" borderId="0" xfId="0" applyAlignment="1">
      <alignment horizontal="center"/>
    </xf>
    <xf numFmtId="0" fontId="12" fillId="0" borderId="1" xfId="0" applyFont="1" applyBorder="1"/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9" fontId="0" fillId="0" borderId="0" xfId="0" applyNumberFormat="1"/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0" fillId="0" borderId="1" xfId="0" quotePrefix="1" applyBorder="1"/>
    <xf numFmtId="0" fontId="0" fillId="0" borderId="0" xfId="0" quotePrefix="1"/>
    <xf numFmtId="0" fontId="2" fillId="0" borderId="0" xfId="0" applyFont="1"/>
    <xf numFmtId="0" fontId="2" fillId="0" borderId="0" xfId="0" applyFont="1" applyAlignment="1">
      <alignment horizontal="center"/>
    </xf>
    <xf numFmtId="164" fontId="13" fillId="0" borderId="0" xfId="1" applyNumberFormat="1" applyFont="1"/>
    <xf numFmtId="164" fontId="12" fillId="0" borderId="0" xfId="1" applyNumberFormat="1" applyFont="1"/>
    <xf numFmtId="164" fontId="12" fillId="0" borderId="0" xfId="1" quotePrefix="1" applyNumberFormat="1" applyFont="1"/>
    <xf numFmtId="164" fontId="13" fillId="0" borderId="0" xfId="1" quotePrefix="1" applyNumberFormat="1" applyFont="1"/>
    <xf numFmtId="164" fontId="14" fillId="0" borderId="1" xfId="1" applyNumberFormat="1" applyFont="1" applyBorder="1"/>
    <xf numFmtId="164" fontId="14" fillId="0" borderId="0" xfId="1" applyNumberFormat="1" applyFont="1" applyBorder="1"/>
    <xf numFmtId="164" fontId="16" fillId="3" borderId="1" xfId="1" applyNumberFormat="1" applyFont="1" applyFill="1" applyBorder="1"/>
    <xf numFmtId="164" fontId="15" fillId="4" borderId="1" xfId="1" applyNumberFormat="1" applyFont="1" applyFill="1" applyBorder="1"/>
    <xf numFmtId="164" fontId="15" fillId="5" borderId="1" xfId="1" applyNumberFormat="1" applyFont="1" applyFill="1" applyBorder="1"/>
    <xf numFmtId="164" fontId="15" fillId="2" borderId="1" xfId="1" applyNumberFormat="1" applyFont="1" applyFill="1" applyBorder="1"/>
    <xf numFmtId="164" fontId="15" fillId="6" borderId="1" xfId="1" applyNumberFormat="1" applyFont="1" applyFill="1" applyBorder="1"/>
    <xf numFmtId="164" fontId="15" fillId="7" borderId="1" xfId="1" applyNumberFormat="1" applyFont="1" applyFill="1" applyBorder="1"/>
    <xf numFmtId="164" fontId="14" fillId="2" borderId="1" xfId="1" applyNumberFormat="1" applyFont="1" applyFill="1" applyBorder="1"/>
    <xf numFmtId="164" fontId="14" fillId="6" borderId="1" xfId="1" applyNumberFormat="1" applyFont="1" applyFill="1" applyBorder="1"/>
    <xf numFmtId="164" fontId="14" fillId="8" borderId="1" xfId="1" applyNumberFormat="1" applyFont="1" applyFill="1" applyBorder="1"/>
    <xf numFmtId="164" fontId="17" fillId="4" borderId="1" xfId="1" applyNumberFormat="1" applyFont="1" applyFill="1" applyBorder="1"/>
    <xf numFmtId="164" fontId="14" fillId="5" borderId="1" xfId="1" applyNumberFormat="1" applyFont="1" applyFill="1" applyBorder="1"/>
    <xf numFmtId="164" fontId="14" fillId="0" borderId="1" xfId="1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164" fontId="5" fillId="0" borderId="1" xfId="1" applyNumberFormat="1" applyFont="1" applyBorder="1"/>
    <xf numFmtId="164" fontId="18" fillId="0" borderId="1" xfId="1" applyNumberFormat="1" applyFont="1" applyBorder="1"/>
    <xf numFmtId="164" fontId="18" fillId="0" borderId="1" xfId="0" applyNumberFormat="1" applyFont="1" applyFill="1" applyBorder="1" applyAlignment="1">
      <alignment horizontal="center"/>
    </xf>
    <xf numFmtId="164" fontId="5" fillId="0" borderId="1" xfId="0" applyNumberFormat="1" applyFont="1" applyBorder="1"/>
    <xf numFmtId="0" fontId="18" fillId="0" borderId="0" xfId="0" applyFont="1"/>
    <xf numFmtId="164" fontId="18" fillId="2" borderId="1" xfId="1" applyNumberFormat="1" applyFont="1" applyFill="1" applyBorder="1"/>
    <xf numFmtId="164" fontId="19" fillId="0" borderId="0" xfId="0" applyNumberFormat="1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0" fillId="0" borderId="0" xfId="0" quotePrefix="1" applyFont="1"/>
    <xf numFmtId="0" fontId="20" fillId="0" borderId="1" xfId="0" applyFont="1" applyBorder="1" applyAlignment="1">
      <alignment horizontal="left" vertical="center"/>
    </xf>
    <xf numFmtId="165" fontId="0" fillId="0" borderId="0" xfId="0" applyNumberFormat="1"/>
    <xf numFmtId="10" fontId="0" fillId="0" borderId="0" xfId="0" applyNumberFormat="1"/>
    <xf numFmtId="0" fontId="2" fillId="0" borderId="3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0" xfId="0" applyNumberFormat="1"/>
    <xf numFmtId="1" fontId="0" fillId="0" borderId="1" xfId="0" applyNumberFormat="1" applyBorder="1"/>
    <xf numFmtId="0" fontId="2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quotePrefix="1" applyBorder="1"/>
    <xf numFmtId="164" fontId="0" fillId="0" borderId="1" xfId="1" applyNumberFormat="1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quotePrefix="1" applyFont="1" applyBorder="1"/>
    <xf numFmtId="0" fontId="2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7" fillId="0" borderId="0" xfId="0" applyFont="1" applyFill="1" applyBorder="1"/>
    <xf numFmtId="0" fontId="2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2" fontId="0" fillId="0" borderId="0" xfId="0" applyNumberFormat="1"/>
    <xf numFmtId="0" fontId="22" fillId="0" borderId="1" xfId="0" applyFont="1" applyBorder="1"/>
    <xf numFmtId="0" fontId="23" fillId="0" borderId="0" xfId="0" applyFont="1"/>
    <xf numFmtId="164" fontId="23" fillId="0" borderId="0" xfId="0" applyNumberFormat="1" applyFont="1"/>
    <xf numFmtId="164" fontId="24" fillId="0" borderId="1" xfId="1" applyNumberFormat="1" applyFont="1" applyBorder="1"/>
    <xf numFmtId="164" fontId="25" fillId="0" borderId="1" xfId="1" applyNumberFormat="1" applyFont="1" applyBorder="1"/>
    <xf numFmtId="164" fontId="2" fillId="0" borderId="1" xfId="1" applyNumberFormat="1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2" fillId="0" borderId="0" xfId="0" quotePrefix="1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26" fillId="9" borderId="1" xfId="0" applyFont="1" applyFill="1" applyBorder="1" applyAlignment="1">
      <alignment horizontal="center"/>
    </xf>
    <xf numFmtId="0" fontId="27" fillId="9" borderId="1" xfId="0" applyFont="1" applyFill="1" applyBorder="1" applyAlignment="1">
      <alignment horizontal="center"/>
    </xf>
    <xf numFmtId="164" fontId="18" fillId="9" borderId="1" xfId="1" applyNumberFormat="1" applyFont="1" applyFill="1" applyBorder="1"/>
    <xf numFmtId="164" fontId="18" fillId="9" borderId="1" xfId="1" quotePrefix="1" applyNumberFormat="1" applyFont="1" applyFill="1" applyBorder="1"/>
    <xf numFmtId="164" fontId="18" fillId="9" borderId="1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GXACDINHGIATRIDAUTU(17.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V"/>
      <sheetName val="QUIMOHS"/>
      <sheetName val="HS2"/>
      <sheetName val="GIAOTRINH"/>
      <sheetName val="DANHMUCNGHE"/>
      <sheetName val="THIETBI"/>
      <sheetName val="TONGCP(2)"/>
      <sheetName val="TONGCP(CONGTHUC)"/>
      <sheetName val="PHANKY"/>
    </sheetNames>
    <sheetDataSet>
      <sheetData sheetId="0"/>
      <sheetData sheetId="1"/>
      <sheetData sheetId="2">
        <row r="66">
          <cell r="E66">
            <v>2000</v>
          </cell>
          <cell r="F66">
            <v>2000</v>
          </cell>
          <cell r="G66">
            <v>2000</v>
          </cell>
          <cell r="H66">
            <v>2000</v>
          </cell>
        </row>
        <row r="135">
          <cell r="E135">
            <v>2000</v>
          </cell>
          <cell r="F135">
            <v>2000</v>
          </cell>
          <cell r="G135">
            <v>2000</v>
          </cell>
          <cell r="H135">
            <v>2500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46" workbookViewId="0">
      <selection activeCell="J51" sqref="J51"/>
    </sheetView>
  </sheetViews>
  <sheetFormatPr defaultRowHeight="15" x14ac:dyDescent="0.25"/>
  <cols>
    <col min="1" max="1" width="4.85546875" style="37" customWidth="1"/>
    <col min="2" max="2" width="14" style="2" customWidth="1"/>
    <col min="3" max="3" width="11.42578125" style="2" customWidth="1"/>
    <col min="4" max="5" width="11.7109375" style="2" customWidth="1"/>
    <col min="6" max="6" width="13.28515625" style="2" customWidth="1"/>
    <col min="7" max="7" width="10.5703125" style="2" bestFit="1" customWidth="1"/>
    <col min="8" max="8" width="8.140625" style="2" customWidth="1"/>
    <col min="9" max="9" width="9.140625" style="2"/>
    <col min="10" max="10" width="37.7109375" style="2" customWidth="1"/>
    <col min="11" max="11" width="14.28515625" style="2" customWidth="1"/>
    <col min="12" max="12" width="9.140625" style="2"/>
    <col min="13" max="13" width="21.140625" style="2" customWidth="1"/>
    <col min="14" max="16384" width="9.140625" style="2"/>
  </cols>
  <sheetData>
    <row r="1" spans="1:10" ht="19.5" customHeight="1" x14ac:dyDescent="0.3">
      <c r="C1" s="38" t="s">
        <v>47</v>
      </c>
      <c r="D1" s="38">
        <f>SUM(D2:D5)</f>
        <v>237</v>
      </c>
      <c r="J1" s="2" t="s">
        <v>109</v>
      </c>
    </row>
    <row r="2" spans="1:10" ht="19.5" customHeight="1" x14ac:dyDescent="0.25">
      <c r="A2" s="122"/>
      <c r="B2" s="122"/>
      <c r="C2" s="39" t="s">
        <v>48</v>
      </c>
      <c r="D2" s="40">
        <v>176</v>
      </c>
      <c r="J2" s="2" t="s">
        <v>110</v>
      </c>
    </row>
    <row r="3" spans="1:10" ht="19.5" customHeight="1" x14ac:dyDescent="0.25">
      <c r="A3" s="122"/>
      <c r="B3" s="122"/>
      <c r="C3" s="39" t="s">
        <v>49</v>
      </c>
      <c r="D3" s="40">
        <v>2</v>
      </c>
      <c r="J3" s="83" t="s">
        <v>111</v>
      </c>
    </row>
    <row r="4" spans="1:10" ht="19.5" customHeight="1" x14ac:dyDescent="0.25">
      <c r="A4" s="122"/>
      <c r="B4" s="122"/>
      <c r="C4" s="39" t="s">
        <v>50</v>
      </c>
      <c r="D4" s="40">
        <v>15</v>
      </c>
      <c r="J4" s="84" t="s">
        <v>112</v>
      </c>
    </row>
    <row r="5" spans="1:10" ht="19.5" customHeight="1" x14ac:dyDescent="0.25">
      <c r="A5" s="81"/>
      <c r="B5" s="41"/>
      <c r="C5" s="39" t="s">
        <v>51</v>
      </c>
      <c r="D5" s="40">
        <v>44</v>
      </c>
      <c r="J5" s="50" t="s">
        <v>113</v>
      </c>
    </row>
    <row r="6" spans="1:10" ht="19.5" customHeight="1" x14ac:dyDescent="0.25">
      <c r="A6" s="81"/>
      <c r="B6" s="41"/>
      <c r="C6" s="42" t="s">
        <v>52</v>
      </c>
      <c r="D6" s="40"/>
      <c r="J6" s="83" t="s">
        <v>114</v>
      </c>
    </row>
    <row r="7" spans="1:10" ht="19.5" customHeight="1" x14ac:dyDescent="0.25">
      <c r="A7" s="81"/>
      <c r="B7" s="41"/>
      <c r="C7" s="85" t="s">
        <v>53</v>
      </c>
      <c r="D7" s="40"/>
      <c r="E7" s="2" t="s">
        <v>54</v>
      </c>
      <c r="J7" s="51" t="s">
        <v>115</v>
      </c>
    </row>
    <row r="8" spans="1:10" ht="19.5" customHeight="1" x14ac:dyDescent="0.25">
      <c r="A8" s="81"/>
      <c r="B8" s="41"/>
      <c r="C8" s="39" t="s">
        <v>55</v>
      </c>
      <c r="D8" s="40">
        <v>2</v>
      </c>
      <c r="E8" s="86">
        <f>(D8*100%)/D1</f>
        <v>8.4388185654008432E-3</v>
      </c>
      <c r="F8" s="43">
        <v>0.01</v>
      </c>
      <c r="J8" s="50" t="s">
        <v>116</v>
      </c>
    </row>
    <row r="9" spans="1:10" ht="19.5" customHeight="1" x14ac:dyDescent="0.25">
      <c r="A9" s="81"/>
      <c r="B9" s="41"/>
      <c r="C9" s="39" t="s">
        <v>56</v>
      </c>
      <c r="D9" s="40">
        <v>130</v>
      </c>
      <c r="E9" s="86">
        <f>(D9*100%)/D2</f>
        <v>0.73863636363636365</v>
      </c>
      <c r="F9" s="43">
        <v>0.74</v>
      </c>
      <c r="J9" s="50" t="s">
        <v>117</v>
      </c>
    </row>
    <row r="10" spans="1:10" ht="19.5" customHeight="1" x14ac:dyDescent="0.25">
      <c r="A10" s="81"/>
      <c r="B10" s="41"/>
      <c r="C10" s="39" t="s">
        <v>57</v>
      </c>
      <c r="D10" s="40">
        <v>89</v>
      </c>
      <c r="E10" s="86">
        <f>(D10*100%)/D1</f>
        <v>0.37552742616033757</v>
      </c>
      <c r="F10" s="43">
        <v>0.38</v>
      </c>
      <c r="J10" s="2" t="s">
        <v>118</v>
      </c>
    </row>
    <row r="11" spans="1:10" ht="19.5" customHeight="1" x14ac:dyDescent="0.25">
      <c r="A11" s="81"/>
      <c r="B11" s="41"/>
      <c r="C11" s="39" t="s">
        <v>58</v>
      </c>
      <c r="D11" s="40">
        <v>1</v>
      </c>
      <c r="E11" s="86">
        <f>(D11*100%)/D4</f>
        <v>6.6666666666666666E-2</v>
      </c>
      <c r="F11" s="87">
        <v>5.0000000000000001E-3</v>
      </c>
    </row>
    <row r="12" spans="1:10" ht="19.5" customHeight="1" x14ac:dyDescent="0.25">
      <c r="A12" s="81"/>
      <c r="B12" s="41"/>
      <c r="C12" s="85" t="s">
        <v>59</v>
      </c>
      <c r="D12" s="40"/>
    </row>
    <row r="13" spans="1:10" ht="19.5" customHeight="1" x14ac:dyDescent="0.25">
      <c r="A13" s="81"/>
      <c r="B13" s="41"/>
      <c r="C13" s="39" t="s">
        <v>56</v>
      </c>
      <c r="D13" s="40">
        <v>6</v>
      </c>
    </row>
    <row r="14" spans="1:10" ht="19.5" customHeight="1" x14ac:dyDescent="0.25">
      <c r="A14" s="81"/>
      <c r="B14" s="41"/>
      <c r="C14" s="39" t="s">
        <v>57</v>
      </c>
      <c r="D14" s="40">
        <v>9</v>
      </c>
    </row>
    <row r="15" spans="1:10" ht="19.5" customHeight="1" x14ac:dyDescent="0.25">
      <c r="A15" s="81"/>
      <c r="B15" s="41"/>
      <c r="C15" s="44"/>
      <c r="D15" s="45"/>
    </row>
    <row r="16" spans="1:10" ht="19.5" customHeight="1" x14ac:dyDescent="0.25">
      <c r="A16" s="81"/>
      <c r="B16" s="41"/>
      <c r="C16" s="44"/>
      <c r="D16" s="45"/>
    </row>
    <row r="17" spans="1:10" ht="19.5" customHeight="1" x14ac:dyDescent="0.25">
      <c r="A17" s="46" t="s">
        <v>119</v>
      </c>
      <c r="B17" s="47"/>
      <c r="C17" s="44"/>
      <c r="D17" s="45"/>
      <c r="J17" s="2">
        <v>8250</v>
      </c>
    </row>
    <row r="18" spans="1:10" ht="19.5" customHeight="1" x14ac:dyDescent="0.25">
      <c r="A18" s="123" t="s">
        <v>60</v>
      </c>
      <c r="B18" s="123"/>
      <c r="C18" s="123"/>
      <c r="D18" s="123"/>
      <c r="E18" s="123"/>
      <c r="F18" s="123"/>
      <c r="J18" s="2">
        <v>1202</v>
      </c>
    </row>
    <row r="19" spans="1:10" x14ac:dyDescent="0.25">
      <c r="A19" s="124"/>
      <c r="B19" s="124"/>
      <c r="C19" s="124"/>
      <c r="D19" s="124"/>
      <c r="E19" s="124"/>
      <c r="F19" s="124"/>
      <c r="J19" s="2">
        <f>J17-J18</f>
        <v>7048</v>
      </c>
    </row>
    <row r="20" spans="1:10" x14ac:dyDescent="0.25">
      <c r="A20" s="82" t="s">
        <v>61</v>
      </c>
      <c r="B20" s="125" t="s">
        <v>62</v>
      </c>
      <c r="C20" s="125"/>
      <c r="D20" s="125"/>
      <c r="E20" s="125" t="s">
        <v>63</v>
      </c>
      <c r="F20" s="125"/>
    </row>
    <row r="21" spans="1:10" x14ac:dyDescent="0.25">
      <c r="A21" s="48">
        <v>1</v>
      </c>
      <c r="B21" s="88" t="s">
        <v>120</v>
      </c>
      <c r="C21" s="89"/>
      <c r="D21" s="89">
        <v>8250</v>
      </c>
      <c r="E21" s="89"/>
      <c r="F21" s="90"/>
    </row>
    <row r="22" spans="1:10" x14ac:dyDescent="0.25">
      <c r="A22" s="82"/>
      <c r="B22" s="49" t="s">
        <v>64</v>
      </c>
      <c r="C22" s="49"/>
      <c r="D22" s="40">
        <v>5706</v>
      </c>
      <c r="E22" s="49" t="s">
        <v>64</v>
      </c>
      <c r="F22" s="40">
        <v>272</v>
      </c>
    </row>
    <row r="23" spans="1:10" x14ac:dyDescent="0.25">
      <c r="A23" s="82"/>
      <c r="B23" s="49" t="s">
        <v>65</v>
      </c>
      <c r="C23" s="49"/>
      <c r="D23" s="40">
        <v>122</v>
      </c>
      <c r="E23" s="49" t="s">
        <v>66</v>
      </c>
      <c r="F23" s="40">
        <v>1111</v>
      </c>
      <c r="I23" s="50"/>
      <c r="J23" s="4">
        <v>220000000000</v>
      </c>
    </row>
    <row r="24" spans="1:10" x14ac:dyDescent="0.25">
      <c r="A24" s="82"/>
      <c r="B24" s="49" t="s">
        <v>67</v>
      </c>
      <c r="C24" s="49"/>
      <c r="D24" s="40">
        <v>1039</v>
      </c>
      <c r="E24" s="40"/>
      <c r="F24" s="40"/>
      <c r="I24" s="50"/>
      <c r="J24" s="2">
        <v>143000</v>
      </c>
    </row>
    <row r="25" spans="1:10" x14ac:dyDescent="0.25">
      <c r="A25" s="82"/>
      <c r="B25" s="3" t="s">
        <v>69</v>
      </c>
      <c r="C25" s="3"/>
      <c r="D25" s="3">
        <f>SUM(D22:D24)</f>
        <v>6867</v>
      </c>
      <c r="E25" s="91"/>
      <c r="F25" s="3">
        <f>SUM(F22:F24)</f>
        <v>1383</v>
      </c>
      <c r="I25" s="50"/>
      <c r="J25" s="4">
        <f>J23/J24</f>
        <v>1538461.5384615385</v>
      </c>
    </row>
    <row r="26" spans="1:10" x14ac:dyDescent="0.25">
      <c r="A26" s="82"/>
      <c r="B26" s="117" t="s">
        <v>121</v>
      </c>
      <c r="C26" s="118"/>
      <c r="D26" s="117">
        <f>D25+F25</f>
        <v>8250</v>
      </c>
      <c r="E26" s="119"/>
      <c r="F26" s="118"/>
      <c r="I26" s="50"/>
      <c r="J26" s="4"/>
    </row>
    <row r="27" spans="1:10" x14ac:dyDescent="0.25">
      <c r="A27" s="82"/>
      <c r="B27" s="40" t="s">
        <v>70</v>
      </c>
      <c r="C27" s="40"/>
      <c r="D27" s="40">
        <v>1375</v>
      </c>
      <c r="E27" s="40" t="s">
        <v>68</v>
      </c>
      <c r="F27" s="40">
        <v>3000</v>
      </c>
      <c r="I27" s="50"/>
      <c r="J27" s="4"/>
    </row>
    <row r="28" spans="1:10" x14ac:dyDescent="0.25">
      <c r="A28" s="82"/>
      <c r="B28" s="40"/>
      <c r="C28" s="40"/>
      <c r="D28" s="40"/>
      <c r="E28" s="3"/>
      <c r="F28" s="3">
        <f>SUM(F24:F27)</f>
        <v>4383</v>
      </c>
      <c r="I28" s="50"/>
    </row>
    <row r="29" spans="1:10" x14ac:dyDescent="0.25">
      <c r="A29" s="48">
        <v>2</v>
      </c>
      <c r="B29" s="3" t="s">
        <v>71</v>
      </c>
      <c r="C29" s="3"/>
      <c r="D29" s="3">
        <f>D25-D27</f>
        <v>5492</v>
      </c>
      <c r="E29" s="40"/>
      <c r="F29" s="3">
        <f>F28</f>
        <v>4383</v>
      </c>
    </row>
    <row r="30" spans="1:10" x14ac:dyDescent="0.25">
      <c r="A30" s="48">
        <v>3</v>
      </c>
      <c r="B30" s="3" t="s">
        <v>72</v>
      </c>
      <c r="C30" s="3"/>
      <c r="D30" s="92">
        <f>D29/30</f>
        <v>183.06666666666666</v>
      </c>
      <c r="E30" s="3"/>
      <c r="F30" s="92">
        <f>F28/20</f>
        <v>219.15</v>
      </c>
      <c r="G30" s="93">
        <f>D30+F30</f>
        <v>402.2166666666667</v>
      </c>
      <c r="J30" s="4">
        <v>6000000</v>
      </c>
    </row>
    <row r="31" spans="1:10" x14ac:dyDescent="0.25">
      <c r="A31" s="48">
        <v>4</v>
      </c>
      <c r="B31" s="3" t="s">
        <v>73</v>
      </c>
      <c r="C31" s="3"/>
      <c r="D31" s="3">
        <f>D32+D33</f>
        <v>110</v>
      </c>
      <c r="E31" s="3"/>
      <c r="F31" s="3">
        <f>SUM(F32:F34)</f>
        <v>141</v>
      </c>
      <c r="J31" s="4">
        <v>143000</v>
      </c>
    </row>
    <row r="32" spans="1:10" x14ac:dyDescent="0.25">
      <c r="A32" s="82"/>
      <c r="B32" s="49" t="s">
        <v>74</v>
      </c>
      <c r="C32" s="49">
        <v>45</v>
      </c>
      <c r="D32" s="40">
        <f>C32</f>
        <v>45</v>
      </c>
      <c r="E32" s="40"/>
      <c r="F32" s="40">
        <v>53</v>
      </c>
      <c r="J32" s="4">
        <f>J30*J31</f>
        <v>858000000000</v>
      </c>
    </row>
    <row r="33" spans="1:8" x14ac:dyDescent="0.25">
      <c r="A33" s="82"/>
      <c r="B33" s="49" t="s">
        <v>75</v>
      </c>
      <c r="C33" s="49">
        <v>50</v>
      </c>
      <c r="D33" s="40">
        <f>C33*1.3</f>
        <v>65</v>
      </c>
      <c r="E33" s="40"/>
      <c r="F33" s="40">
        <v>86</v>
      </c>
    </row>
    <row r="34" spans="1:8" x14ac:dyDescent="0.25">
      <c r="A34" s="82"/>
      <c r="B34" s="49" t="s">
        <v>76</v>
      </c>
      <c r="C34" s="49"/>
      <c r="D34" s="40"/>
      <c r="E34" s="40"/>
      <c r="F34" s="40">
        <v>2</v>
      </c>
    </row>
    <row r="35" spans="1:8" x14ac:dyDescent="0.25">
      <c r="A35" s="82"/>
      <c r="B35" s="49" t="s">
        <v>122</v>
      </c>
      <c r="C35" s="49"/>
      <c r="D35" s="94">
        <f>D30*60/100</f>
        <v>109.84</v>
      </c>
      <c r="E35" s="40"/>
      <c r="F35" s="94">
        <f>F30*60/100</f>
        <v>131.49</v>
      </c>
    </row>
    <row r="36" spans="1:8" x14ac:dyDescent="0.25">
      <c r="A36" s="48">
        <v>5</v>
      </c>
      <c r="B36" s="3" t="s">
        <v>77</v>
      </c>
      <c r="C36" s="3"/>
      <c r="D36" s="92">
        <f>D30-D35</f>
        <v>73.226666666666659</v>
      </c>
      <c r="E36" s="40"/>
      <c r="F36" s="92">
        <f>F30-F31</f>
        <v>78.150000000000006</v>
      </c>
      <c r="G36" s="51"/>
    </row>
    <row r="37" spans="1:8" x14ac:dyDescent="0.25">
      <c r="A37" s="82"/>
      <c r="B37" s="49" t="s">
        <v>78</v>
      </c>
      <c r="C37" s="40"/>
      <c r="D37" s="40">
        <v>73</v>
      </c>
      <c r="E37" s="40"/>
      <c r="F37" s="94">
        <v>68</v>
      </c>
    </row>
    <row r="38" spans="1:8" x14ac:dyDescent="0.25">
      <c r="A38" s="82"/>
      <c r="B38" s="49" t="s">
        <v>79</v>
      </c>
      <c r="C38" s="40"/>
      <c r="D38" s="40"/>
      <c r="E38" s="40"/>
      <c r="F38" s="94">
        <f>F31-F35</f>
        <v>9.5099999999999909</v>
      </c>
    </row>
    <row r="39" spans="1:8" x14ac:dyDescent="0.25">
      <c r="A39" s="48">
        <v>6</v>
      </c>
      <c r="B39" s="95" t="s">
        <v>123</v>
      </c>
      <c r="C39" s="3"/>
      <c r="D39" s="92"/>
      <c r="E39" s="3"/>
      <c r="F39" s="92"/>
    </row>
    <row r="40" spans="1:8" x14ac:dyDescent="0.25">
      <c r="A40" s="82"/>
      <c r="B40" s="49" t="s">
        <v>79</v>
      </c>
      <c r="C40" s="94">
        <f>D38+F38</f>
        <v>9.5099999999999909</v>
      </c>
      <c r="D40" s="40"/>
      <c r="E40" s="40"/>
      <c r="F40" s="40"/>
    </row>
    <row r="41" spans="1:8" x14ac:dyDescent="0.25">
      <c r="A41" s="82"/>
      <c r="B41" s="49" t="s">
        <v>78</v>
      </c>
      <c r="C41" s="94">
        <f>D37+F37</f>
        <v>141</v>
      </c>
      <c r="D41" s="40"/>
      <c r="E41" s="40"/>
      <c r="F41" s="40"/>
    </row>
    <row r="42" spans="1:8" x14ac:dyDescent="0.25">
      <c r="A42" s="96"/>
      <c r="B42" s="97"/>
      <c r="C42" s="45"/>
      <c r="D42" s="45"/>
      <c r="E42" s="45"/>
      <c r="F42" s="45"/>
    </row>
    <row r="43" spans="1:8" ht="18.75" x14ac:dyDescent="0.3">
      <c r="A43" s="96"/>
      <c r="B43" s="120" t="s">
        <v>124</v>
      </c>
      <c r="C43" s="120"/>
      <c r="D43" s="120"/>
      <c r="E43" s="120"/>
      <c r="F43" s="120"/>
      <c r="G43" s="120"/>
      <c r="H43" s="120"/>
    </row>
    <row r="45" spans="1:8" x14ac:dyDescent="0.25">
      <c r="B45" s="3" t="s">
        <v>80</v>
      </c>
      <c r="C45" s="48">
        <v>2017</v>
      </c>
      <c r="D45" s="48">
        <v>2018</v>
      </c>
      <c r="E45" s="48">
        <v>2019</v>
      </c>
      <c r="F45" s="48">
        <v>2020</v>
      </c>
      <c r="G45" s="48">
        <v>2021</v>
      </c>
      <c r="H45" s="48">
        <v>2022</v>
      </c>
    </row>
    <row r="46" spans="1:8" x14ac:dyDescent="0.25">
      <c r="B46" s="3" t="s">
        <v>125</v>
      </c>
      <c r="C46" s="98">
        <v>9875</v>
      </c>
      <c r="D46" s="98">
        <v>9881</v>
      </c>
      <c r="E46" s="98">
        <v>9900</v>
      </c>
      <c r="F46" s="98">
        <v>10000</v>
      </c>
      <c r="G46" s="98">
        <v>10100</v>
      </c>
      <c r="H46" s="98">
        <v>11200</v>
      </c>
    </row>
    <row r="47" spans="1:8" s="51" customFormat="1" x14ac:dyDescent="0.25">
      <c r="A47" s="52"/>
      <c r="B47" s="3" t="s">
        <v>126</v>
      </c>
      <c r="C47" s="92">
        <f>G30</f>
        <v>402.2166666666667</v>
      </c>
      <c r="D47" s="92">
        <v>402</v>
      </c>
      <c r="E47" s="99">
        <f>E46/20</f>
        <v>495</v>
      </c>
      <c r="F47" s="99">
        <f>F46/20</f>
        <v>500</v>
      </c>
      <c r="G47" s="99">
        <f>G46/20</f>
        <v>505</v>
      </c>
      <c r="H47" s="99">
        <f>H46/20</f>
        <v>560</v>
      </c>
    </row>
    <row r="48" spans="1:8" s="51" customFormat="1" x14ac:dyDescent="0.25">
      <c r="A48" s="52"/>
      <c r="B48" s="100" t="s">
        <v>127</v>
      </c>
      <c r="C48" s="92">
        <v>251</v>
      </c>
      <c r="D48" s="92">
        <f>C48+C50</f>
        <v>281</v>
      </c>
      <c r="E48" s="92">
        <f>D48+D50</f>
        <v>311</v>
      </c>
      <c r="F48" s="92">
        <f>E48+E50</f>
        <v>341</v>
      </c>
      <c r="G48" s="92">
        <f>F48</f>
        <v>341</v>
      </c>
      <c r="H48" s="92">
        <f>G48+G50</f>
        <v>371</v>
      </c>
    </row>
    <row r="49" spans="1:9" x14ac:dyDescent="0.25">
      <c r="B49" s="100" t="s">
        <v>77</v>
      </c>
      <c r="C49" s="92">
        <v>151</v>
      </c>
      <c r="D49" s="92">
        <f>D47-D48</f>
        <v>121</v>
      </c>
      <c r="E49" s="99">
        <f>E47-E48</f>
        <v>184</v>
      </c>
      <c r="F49" s="99">
        <f>F47-F48</f>
        <v>159</v>
      </c>
      <c r="G49" s="99">
        <f>G47-G48</f>
        <v>164</v>
      </c>
      <c r="H49" s="99">
        <f>H47-H48</f>
        <v>189</v>
      </c>
    </row>
    <row r="50" spans="1:9" x14ac:dyDescent="0.25">
      <c r="B50" s="49" t="s">
        <v>81</v>
      </c>
      <c r="C50" s="40">
        <v>30</v>
      </c>
      <c r="D50" s="40">
        <v>30</v>
      </c>
      <c r="E50" s="40">
        <v>30</v>
      </c>
      <c r="F50" s="40">
        <v>30</v>
      </c>
      <c r="G50" s="40">
        <v>30</v>
      </c>
      <c r="H50" s="40">
        <v>30</v>
      </c>
    </row>
    <row r="51" spans="1:9" x14ac:dyDescent="0.25">
      <c r="B51" s="40" t="s">
        <v>59</v>
      </c>
      <c r="C51" s="94">
        <f>C49-C50</f>
        <v>121</v>
      </c>
      <c r="D51" s="94">
        <f t="shared" ref="D51:H51" si="0">D49-D50</f>
        <v>91</v>
      </c>
      <c r="E51" s="94">
        <f t="shared" si="0"/>
        <v>154</v>
      </c>
      <c r="F51" s="94">
        <f t="shared" si="0"/>
        <v>129</v>
      </c>
      <c r="G51" s="94">
        <f t="shared" si="0"/>
        <v>134</v>
      </c>
      <c r="H51" s="94">
        <f t="shared" si="0"/>
        <v>159</v>
      </c>
    </row>
    <row r="53" spans="1:9" ht="18.75" x14ac:dyDescent="0.3">
      <c r="B53" s="121" t="s">
        <v>128</v>
      </c>
      <c r="C53" s="121"/>
      <c r="D53" s="121"/>
      <c r="E53" s="121"/>
      <c r="F53" s="121"/>
      <c r="G53" s="121"/>
      <c r="H53" s="121"/>
    </row>
    <row r="55" spans="1:9" x14ac:dyDescent="0.25">
      <c r="B55" s="36" t="s">
        <v>129</v>
      </c>
      <c r="C55" s="48">
        <v>2017</v>
      </c>
      <c r="D55" s="48">
        <v>2018</v>
      </c>
      <c r="E55" s="48">
        <v>2019</v>
      </c>
      <c r="F55" s="48">
        <v>2020</v>
      </c>
      <c r="G55" s="48">
        <v>2021</v>
      </c>
      <c r="H55" s="48">
        <v>2022</v>
      </c>
      <c r="I55" s="101"/>
    </row>
    <row r="56" spans="1:9" x14ac:dyDescent="0.25">
      <c r="B56" s="36" t="s">
        <v>47</v>
      </c>
      <c r="C56" s="82">
        <f>C57+C58+C59</f>
        <v>30</v>
      </c>
      <c r="D56" s="82">
        <f t="shared" ref="D56:H56" si="1">D57+D58+D59</f>
        <v>30</v>
      </c>
      <c r="E56" s="82">
        <f t="shared" si="1"/>
        <v>30</v>
      </c>
      <c r="F56" s="82">
        <f t="shared" si="1"/>
        <v>30</v>
      </c>
      <c r="G56" s="82">
        <f t="shared" si="1"/>
        <v>30</v>
      </c>
      <c r="H56" s="82">
        <f t="shared" si="1"/>
        <v>30</v>
      </c>
      <c r="I56" s="102">
        <f>SUM(C57:C59)</f>
        <v>30</v>
      </c>
    </row>
    <row r="57" spans="1:9" x14ac:dyDescent="0.25">
      <c r="B57" s="36" t="s">
        <v>130</v>
      </c>
      <c r="C57" s="82">
        <v>15</v>
      </c>
      <c r="D57" s="82"/>
      <c r="E57" s="82"/>
      <c r="F57" s="103"/>
      <c r="G57" s="103"/>
      <c r="H57" s="103"/>
      <c r="I57" s="2">
        <v>7</v>
      </c>
    </row>
    <row r="58" spans="1:9" x14ac:dyDescent="0.25">
      <c r="B58" s="36" t="s">
        <v>131</v>
      </c>
      <c r="C58" s="82">
        <v>13</v>
      </c>
      <c r="D58" s="82">
        <v>28</v>
      </c>
      <c r="E58" s="82">
        <v>28</v>
      </c>
      <c r="F58" s="103">
        <v>28</v>
      </c>
      <c r="G58" s="103">
        <v>28</v>
      </c>
      <c r="H58" s="103">
        <v>28</v>
      </c>
      <c r="I58" s="102">
        <v>2</v>
      </c>
    </row>
    <row r="59" spans="1:9" x14ac:dyDescent="0.25">
      <c r="B59" s="104" t="s">
        <v>132</v>
      </c>
      <c r="C59" s="135">
        <v>2</v>
      </c>
      <c r="D59" s="135">
        <v>2</v>
      </c>
      <c r="E59" s="135">
        <v>2</v>
      </c>
      <c r="F59" s="135">
        <v>2</v>
      </c>
      <c r="G59" s="135">
        <v>2</v>
      </c>
      <c r="H59" s="135">
        <v>2</v>
      </c>
      <c r="I59" s="102">
        <v>1</v>
      </c>
    </row>
    <row r="61" spans="1:9" ht="18.75" x14ac:dyDescent="0.3">
      <c r="B61" s="121" t="s">
        <v>133</v>
      </c>
      <c r="C61" s="121"/>
      <c r="D61" s="121"/>
      <c r="E61" s="121"/>
      <c r="F61" s="121"/>
      <c r="G61" s="121"/>
      <c r="H61" s="121"/>
    </row>
    <row r="62" spans="1:9" x14ac:dyDescent="0.25">
      <c r="B62" s="105" t="s">
        <v>134</v>
      </c>
      <c r="C62" s="48">
        <v>2017</v>
      </c>
      <c r="D62" s="48">
        <v>2018</v>
      </c>
      <c r="E62" s="48">
        <v>2019</v>
      </c>
      <c r="F62" s="48">
        <v>2020</v>
      </c>
      <c r="G62" s="48">
        <v>2021</v>
      </c>
      <c r="H62" s="48">
        <v>2022</v>
      </c>
    </row>
    <row r="63" spans="1:9" x14ac:dyDescent="0.25">
      <c r="A63" s="37" t="s">
        <v>130</v>
      </c>
      <c r="B63" s="48">
        <v>89</v>
      </c>
      <c r="C63" s="82">
        <f t="shared" ref="C63:H65" si="2">B63+C57</f>
        <v>104</v>
      </c>
      <c r="D63" s="82">
        <f t="shared" si="2"/>
        <v>104</v>
      </c>
      <c r="E63" s="82">
        <f t="shared" si="2"/>
        <v>104</v>
      </c>
      <c r="F63" s="82">
        <f t="shared" si="2"/>
        <v>104</v>
      </c>
      <c r="G63" s="82">
        <f t="shared" si="2"/>
        <v>104</v>
      </c>
      <c r="H63" s="82">
        <f t="shared" si="2"/>
        <v>104</v>
      </c>
    </row>
    <row r="64" spans="1:9" x14ac:dyDescent="0.25">
      <c r="A64" s="37" t="s">
        <v>131</v>
      </c>
      <c r="B64" s="48">
        <v>130</v>
      </c>
      <c r="C64" s="82">
        <f t="shared" si="2"/>
        <v>143</v>
      </c>
      <c r="D64" s="82">
        <f t="shared" si="2"/>
        <v>171</v>
      </c>
      <c r="E64" s="82">
        <f t="shared" si="2"/>
        <v>199</v>
      </c>
      <c r="F64" s="82">
        <f t="shared" si="2"/>
        <v>227</v>
      </c>
      <c r="G64" s="82">
        <f t="shared" si="2"/>
        <v>255</v>
      </c>
      <c r="H64" s="82">
        <f t="shared" si="2"/>
        <v>283</v>
      </c>
    </row>
    <row r="65" spans="1:8" x14ac:dyDescent="0.25">
      <c r="A65" s="37" t="s">
        <v>132</v>
      </c>
      <c r="B65" s="136">
        <v>2</v>
      </c>
      <c r="C65" s="135">
        <f t="shared" si="2"/>
        <v>4</v>
      </c>
      <c r="D65" s="135">
        <f t="shared" si="2"/>
        <v>6</v>
      </c>
      <c r="E65" s="135">
        <f t="shared" si="2"/>
        <v>8</v>
      </c>
      <c r="F65" s="135">
        <f t="shared" si="2"/>
        <v>10</v>
      </c>
      <c r="G65" s="135">
        <f t="shared" si="2"/>
        <v>12</v>
      </c>
      <c r="H65" s="135">
        <f t="shared" si="2"/>
        <v>14</v>
      </c>
    </row>
    <row r="66" spans="1:8" ht="15.75" x14ac:dyDescent="0.25">
      <c r="B66" s="106" t="s">
        <v>135</v>
      </c>
      <c r="C66" s="106">
        <v>251</v>
      </c>
      <c r="D66" s="106">
        <f t="shared" ref="D66:H66" si="3">SUM(D63:D65)</f>
        <v>281</v>
      </c>
      <c r="E66" s="106">
        <f t="shared" si="3"/>
        <v>311</v>
      </c>
      <c r="F66" s="106">
        <f t="shared" si="3"/>
        <v>341</v>
      </c>
      <c r="G66" s="106">
        <f t="shared" si="3"/>
        <v>371</v>
      </c>
      <c r="H66" s="106">
        <f t="shared" si="3"/>
        <v>401</v>
      </c>
    </row>
    <row r="67" spans="1:8" x14ac:dyDescent="0.25">
      <c r="B67" s="2" t="s">
        <v>136</v>
      </c>
    </row>
    <row r="69" spans="1:8" x14ac:dyDescent="0.25">
      <c r="B69" s="105" t="s">
        <v>134</v>
      </c>
      <c r="C69" s="48">
        <v>2017</v>
      </c>
      <c r="D69" s="48">
        <v>2018</v>
      </c>
      <c r="E69" s="48">
        <v>2019</v>
      </c>
      <c r="F69" s="48">
        <v>2020</v>
      </c>
      <c r="G69" s="48">
        <v>2021</v>
      </c>
      <c r="H69" s="48">
        <v>2022</v>
      </c>
    </row>
    <row r="70" spans="1:8" x14ac:dyDescent="0.25">
      <c r="A70" s="37" t="s">
        <v>131</v>
      </c>
      <c r="B70" s="48">
        <v>130</v>
      </c>
      <c r="C70" s="82">
        <f t="shared" ref="C70:H70" si="4">C64</f>
        <v>143</v>
      </c>
      <c r="D70" s="82">
        <f t="shared" si="4"/>
        <v>171</v>
      </c>
      <c r="E70" s="82">
        <f t="shared" si="4"/>
        <v>199</v>
      </c>
      <c r="F70" s="82">
        <f t="shared" si="4"/>
        <v>227</v>
      </c>
      <c r="G70" s="82">
        <f t="shared" si="4"/>
        <v>255</v>
      </c>
      <c r="H70" s="82">
        <f t="shared" si="4"/>
        <v>283</v>
      </c>
    </row>
    <row r="71" spans="1:8" x14ac:dyDescent="0.25">
      <c r="A71" s="37" t="s">
        <v>132</v>
      </c>
      <c r="B71" s="136">
        <v>2</v>
      </c>
      <c r="C71" s="135">
        <v>3</v>
      </c>
      <c r="D71" s="135">
        <v>5</v>
      </c>
      <c r="E71" s="135">
        <v>7</v>
      </c>
      <c r="F71" s="135">
        <v>9</v>
      </c>
      <c r="G71" s="135">
        <v>11</v>
      </c>
      <c r="H71" s="135">
        <v>13</v>
      </c>
    </row>
    <row r="72" spans="1:8" ht="15.75" x14ac:dyDescent="0.25">
      <c r="A72" s="37" t="s">
        <v>69</v>
      </c>
      <c r="B72" s="106">
        <f>SUM(B70:B71)</f>
        <v>132</v>
      </c>
      <c r="C72" s="106">
        <f t="shared" ref="C72:H72" si="5">SUM(C70:C71)</f>
        <v>146</v>
      </c>
      <c r="D72" s="106">
        <f t="shared" si="5"/>
        <v>176</v>
      </c>
      <c r="E72" s="106">
        <f t="shared" si="5"/>
        <v>206</v>
      </c>
      <c r="F72" s="106">
        <f t="shared" si="5"/>
        <v>236</v>
      </c>
      <c r="G72" s="106">
        <f t="shared" si="5"/>
        <v>266</v>
      </c>
      <c r="H72" s="106">
        <f t="shared" si="5"/>
        <v>296</v>
      </c>
    </row>
    <row r="73" spans="1:8" x14ac:dyDescent="0.25">
      <c r="C73" s="107">
        <f t="shared" ref="C73:H73" si="6">(C72*100%)/C66</f>
        <v>0.58167330677290841</v>
      </c>
      <c r="D73" s="107">
        <f t="shared" si="6"/>
        <v>0.62633451957295372</v>
      </c>
      <c r="E73" s="107">
        <f t="shared" si="6"/>
        <v>0.66237942122186499</v>
      </c>
      <c r="F73" s="107">
        <f t="shared" si="6"/>
        <v>0.6920821114369502</v>
      </c>
      <c r="G73" s="107">
        <f t="shared" si="6"/>
        <v>0.71698113207547165</v>
      </c>
      <c r="H73" s="107">
        <f t="shared" si="6"/>
        <v>0.73815461346633415</v>
      </c>
    </row>
  </sheetData>
  <mergeCells count="12">
    <mergeCell ref="B20:D20"/>
    <mergeCell ref="E20:F20"/>
    <mergeCell ref="A2:B2"/>
    <mergeCell ref="A3:B3"/>
    <mergeCell ref="A4:B4"/>
    <mergeCell ref="A18:F18"/>
    <mergeCell ref="A19:F19"/>
    <mergeCell ref="B26:C26"/>
    <mergeCell ref="D26:F26"/>
    <mergeCell ref="B43:H43"/>
    <mergeCell ref="B53:H53"/>
    <mergeCell ref="B61:H6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13" workbookViewId="0">
      <selection activeCell="C14" sqref="C14"/>
    </sheetView>
  </sheetViews>
  <sheetFormatPr defaultRowHeight="15" x14ac:dyDescent="0.25"/>
  <cols>
    <col min="1" max="1" width="10.140625" style="2" customWidth="1"/>
    <col min="2" max="2" width="18.85546875" style="2" customWidth="1"/>
    <col min="3" max="5" width="10.42578125" style="2" bestFit="1" customWidth="1"/>
    <col min="6" max="6" width="16" style="2" customWidth="1"/>
    <col min="7" max="7" width="10.42578125" style="2" bestFit="1" customWidth="1"/>
    <col min="8" max="8" width="14.42578125" style="2" customWidth="1"/>
    <col min="9" max="16384" width="9.140625" style="2"/>
  </cols>
  <sheetData>
    <row r="2" spans="1:7" ht="15.75" x14ac:dyDescent="0.25">
      <c r="A2" s="40" t="s">
        <v>93</v>
      </c>
      <c r="B2" s="57">
        <v>2017</v>
      </c>
      <c r="C2" s="57">
        <v>2018</v>
      </c>
      <c r="D2" s="57">
        <v>2019</v>
      </c>
      <c r="E2" s="57">
        <v>2020</v>
      </c>
      <c r="F2" s="57">
        <v>2021</v>
      </c>
      <c r="G2" s="57">
        <v>2022</v>
      </c>
    </row>
    <row r="3" spans="1:7" ht="15.75" x14ac:dyDescent="0.25">
      <c r="A3" s="40" t="s">
        <v>137</v>
      </c>
      <c r="B3" s="57">
        <f t="shared" ref="B3:G3" si="0">B9</f>
        <v>3000</v>
      </c>
      <c r="C3" s="57">
        <f t="shared" si="0"/>
        <v>3600</v>
      </c>
      <c r="D3" s="57">
        <f t="shared" si="0"/>
        <v>4000</v>
      </c>
      <c r="E3" s="57">
        <f t="shared" si="0"/>
        <v>4000</v>
      </c>
      <c r="F3" s="57">
        <f t="shared" si="0"/>
        <v>4000</v>
      </c>
      <c r="G3" s="57">
        <f t="shared" si="0"/>
        <v>4500</v>
      </c>
    </row>
    <row r="4" spans="1:7" ht="15.75" x14ac:dyDescent="0.25">
      <c r="A4" s="40" t="s">
        <v>138</v>
      </c>
      <c r="B4" s="57"/>
      <c r="C4" s="57"/>
      <c r="D4" s="57"/>
      <c r="E4" s="57"/>
      <c r="F4" s="57"/>
      <c r="G4" s="57">
        <v>1000</v>
      </c>
    </row>
    <row r="5" spans="1:7" ht="15.75" x14ac:dyDescent="0.25">
      <c r="A5" s="108" t="s">
        <v>94</v>
      </c>
      <c r="B5" s="57">
        <f t="shared" ref="B5:G5" si="1">SUM(B3:B4)</f>
        <v>3000</v>
      </c>
      <c r="C5" s="57">
        <f t="shared" si="1"/>
        <v>3600</v>
      </c>
      <c r="D5" s="57">
        <f t="shared" si="1"/>
        <v>4000</v>
      </c>
      <c r="E5" s="57">
        <f t="shared" si="1"/>
        <v>4000</v>
      </c>
      <c r="F5" s="57">
        <f t="shared" si="1"/>
        <v>4000</v>
      </c>
      <c r="G5" s="57">
        <f t="shared" si="1"/>
        <v>5500</v>
      </c>
    </row>
    <row r="6" spans="1:7" s="45" customFormat="1" ht="15.75" x14ac:dyDescent="0.25">
      <c r="B6" s="58"/>
      <c r="C6" s="58"/>
      <c r="D6" s="58"/>
      <c r="E6" s="58"/>
      <c r="F6" s="58"/>
      <c r="G6" s="58"/>
    </row>
    <row r="7" spans="1:7" ht="15.75" x14ac:dyDescent="0.25">
      <c r="A7" s="45"/>
      <c r="B7" s="58"/>
      <c r="C7" s="58"/>
      <c r="D7" s="58"/>
      <c r="E7" s="58"/>
      <c r="F7" s="58"/>
      <c r="G7" s="58"/>
    </row>
    <row r="8" spans="1:7" ht="15.75" x14ac:dyDescent="0.25">
      <c r="A8" s="3" t="s">
        <v>95</v>
      </c>
      <c r="B8" s="59">
        <v>2017</v>
      </c>
      <c r="C8" s="60">
        <v>2018</v>
      </c>
      <c r="D8" s="61">
        <v>2019</v>
      </c>
      <c r="E8" s="62">
        <v>2020</v>
      </c>
      <c r="F8" s="63">
        <v>2021</v>
      </c>
      <c r="G8" s="64">
        <v>2022</v>
      </c>
    </row>
    <row r="9" spans="1:7" ht="15.75" x14ac:dyDescent="0.25">
      <c r="A9" s="40" t="s">
        <v>96</v>
      </c>
      <c r="B9" s="57">
        <f>B10+B11</f>
        <v>3000</v>
      </c>
      <c r="C9" s="57">
        <f t="shared" ref="C9:G9" si="2">C10+C11</f>
        <v>3600</v>
      </c>
      <c r="D9" s="57">
        <f t="shared" si="2"/>
        <v>4000</v>
      </c>
      <c r="E9" s="57">
        <f t="shared" si="2"/>
        <v>4000</v>
      </c>
      <c r="F9" s="57">
        <f t="shared" si="2"/>
        <v>4000</v>
      </c>
      <c r="G9" s="57">
        <f t="shared" si="2"/>
        <v>4500</v>
      </c>
    </row>
    <row r="10" spans="1:7" ht="15.75" x14ac:dyDescent="0.25">
      <c r="A10" s="40" t="s">
        <v>98</v>
      </c>
      <c r="B10" s="65">
        <v>1550</v>
      </c>
      <c r="C10" s="66">
        <v>1500</v>
      </c>
      <c r="D10" s="67">
        <f>[1]HS2!E66</f>
        <v>2000</v>
      </c>
      <c r="E10" s="57">
        <f>[1]HS2!F66</f>
        <v>2000</v>
      </c>
      <c r="F10" s="57">
        <f>[1]HS2!G66</f>
        <v>2000</v>
      </c>
      <c r="G10" s="57">
        <f>[1]HS2!H66</f>
        <v>2000</v>
      </c>
    </row>
    <row r="11" spans="1:7" ht="15.75" x14ac:dyDescent="0.25">
      <c r="A11" s="49" t="s">
        <v>99</v>
      </c>
      <c r="B11" s="70">
        <v>1450</v>
      </c>
      <c r="C11" s="70">
        <v>2100</v>
      </c>
      <c r="D11" s="70">
        <f>[1]HS2!E135</f>
        <v>2000</v>
      </c>
      <c r="E11" s="57">
        <f>[1]HS2!F135</f>
        <v>2000</v>
      </c>
      <c r="F11" s="57">
        <f>[1]HS2!G135</f>
        <v>2000</v>
      </c>
      <c r="G11" s="57">
        <f>[1]HS2!H135</f>
        <v>2500</v>
      </c>
    </row>
    <row r="12" spans="1:7" ht="15.75" x14ac:dyDescent="0.25">
      <c r="A12" s="49" t="s">
        <v>100</v>
      </c>
      <c r="B12" s="68">
        <v>300</v>
      </c>
      <c r="C12" s="69"/>
      <c r="D12" s="65">
        <v>600</v>
      </c>
      <c r="E12" s="66">
        <v>900</v>
      </c>
      <c r="F12" s="67">
        <v>1000</v>
      </c>
      <c r="G12" s="57">
        <v>1000</v>
      </c>
    </row>
    <row r="13" spans="1:7" ht="15.75" x14ac:dyDescent="0.25">
      <c r="A13" s="49" t="s">
        <v>101</v>
      </c>
      <c r="B13" s="69">
        <v>400</v>
      </c>
      <c r="C13" s="65">
        <v>1000</v>
      </c>
      <c r="D13" s="66">
        <v>400</v>
      </c>
      <c r="E13" s="67">
        <v>400</v>
      </c>
      <c r="F13" s="57">
        <v>500</v>
      </c>
      <c r="G13" s="57">
        <v>1000</v>
      </c>
    </row>
    <row r="14" spans="1:7" ht="15.75" x14ac:dyDescent="0.25">
      <c r="A14" s="49" t="s">
        <v>102</v>
      </c>
      <c r="B14" s="65">
        <v>750</v>
      </c>
      <c r="C14" s="66">
        <v>1100</v>
      </c>
      <c r="D14" s="67">
        <v>1000</v>
      </c>
      <c r="E14" s="57">
        <v>700</v>
      </c>
      <c r="F14" s="57">
        <v>500</v>
      </c>
      <c r="G14" s="57">
        <v>500</v>
      </c>
    </row>
    <row r="15" spans="1:7" ht="15.75" x14ac:dyDescent="0.25">
      <c r="A15" s="40" t="s">
        <v>97</v>
      </c>
      <c r="B15" s="57">
        <f>B24-B19</f>
        <v>6875</v>
      </c>
      <c r="C15" s="57">
        <f>B15-C19</f>
        <v>3581</v>
      </c>
      <c r="D15" s="70">
        <f>C15-D19</f>
        <v>0</v>
      </c>
      <c r="E15" s="57"/>
      <c r="F15" s="57"/>
      <c r="G15" s="57"/>
    </row>
    <row r="16" spans="1:7" ht="15.75" x14ac:dyDescent="0.25">
      <c r="A16" s="40" t="s">
        <v>95</v>
      </c>
      <c r="B16" s="57">
        <f>B9+B15</f>
        <v>9875</v>
      </c>
      <c r="C16" s="57">
        <f>(B16+C9)-C21</f>
        <v>9881</v>
      </c>
      <c r="D16" s="57">
        <f>(C16+D9)-D21</f>
        <v>9900</v>
      </c>
      <c r="E16" s="57">
        <f>(D16+E9)-E21</f>
        <v>10000</v>
      </c>
      <c r="F16" s="57">
        <f>(E16+F9)-F21</f>
        <v>10100</v>
      </c>
      <c r="G16" s="57">
        <f>(F16+G9)-G21</f>
        <v>10200</v>
      </c>
    </row>
    <row r="18" spans="1:8" ht="18.75" x14ac:dyDescent="0.3">
      <c r="A18" s="28" t="s">
        <v>139</v>
      </c>
      <c r="B18" s="59">
        <v>2017</v>
      </c>
      <c r="C18" s="60">
        <v>2018</v>
      </c>
      <c r="D18" s="61">
        <v>2019</v>
      </c>
      <c r="E18" s="62">
        <v>2020</v>
      </c>
      <c r="F18" s="63">
        <v>2021</v>
      </c>
      <c r="G18" s="64">
        <v>2022</v>
      </c>
      <c r="H18" s="109" t="s">
        <v>69</v>
      </c>
    </row>
    <row r="19" spans="1:8" ht="18.75" x14ac:dyDescent="0.3">
      <c r="A19" s="28" t="s">
        <v>62</v>
      </c>
      <c r="B19" s="1">
        <v>1375</v>
      </c>
      <c r="C19" s="1">
        <v>3294</v>
      </c>
      <c r="D19" s="1">
        <v>3581</v>
      </c>
      <c r="E19" s="70"/>
      <c r="F19" s="70"/>
      <c r="G19" s="70"/>
      <c r="H19" s="110">
        <f>SUM(B19:G19)</f>
        <v>8250</v>
      </c>
    </row>
    <row r="20" spans="1:8" ht="18.75" x14ac:dyDescent="0.3">
      <c r="A20" s="111"/>
      <c r="B20" s="1"/>
      <c r="C20" s="1">
        <f>B12</f>
        <v>300</v>
      </c>
      <c r="D20" s="1">
        <f>B13+C12</f>
        <v>400</v>
      </c>
      <c r="E20" s="70">
        <f>B10+B14+C13+D12</f>
        <v>3900</v>
      </c>
      <c r="F20" s="70">
        <f>C10+C14+D13+E12</f>
        <v>3900</v>
      </c>
      <c r="G20" s="70">
        <f>D10+D14+E13+F12</f>
        <v>4400</v>
      </c>
      <c r="H20" s="110">
        <f t="shared" ref="H20:H21" si="3">SUM(B20:G20)</f>
        <v>12900</v>
      </c>
    </row>
    <row r="21" spans="1:8" ht="18.75" x14ac:dyDescent="0.3">
      <c r="A21" s="112" t="s">
        <v>140</v>
      </c>
      <c r="B21" s="113">
        <f>B19+B20</f>
        <v>1375</v>
      </c>
      <c r="C21" s="113">
        <f t="shared" ref="C21:G21" si="4">C19+C20</f>
        <v>3594</v>
      </c>
      <c r="D21" s="113">
        <f t="shared" si="4"/>
        <v>3981</v>
      </c>
      <c r="E21" s="113">
        <f t="shared" si="4"/>
        <v>3900</v>
      </c>
      <c r="F21" s="113">
        <f t="shared" si="4"/>
        <v>3900</v>
      </c>
      <c r="G21" s="113">
        <f t="shared" si="4"/>
        <v>4400</v>
      </c>
      <c r="H21" s="110">
        <f t="shared" si="3"/>
        <v>21150</v>
      </c>
    </row>
    <row r="23" spans="1:8" x14ac:dyDescent="0.25">
      <c r="A23" s="2" t="s">
        <v>103</v>
      </c>
      <c r="C23" s="2">
        <v>525</v>
      </c>
      <c r="D23" s="2">
        <v>975</v>
      </c>
      <c r="E23" s="2">
        <v>3050</v>
      </c>
      <c r="F23" s="2">
        <v>4000</v>
      </c>
    </row>
    <row r="24" spans="1:8" x14ac:dyDescent="0.25">
      <c r="B24" s="2">
        <v>8250</v>
      </c>
      <c r="C24" s="2">
        <v>6875</v>
      </c>
      <c r="D24" s="2">
        <v>3581</v>
      </c>
    </row>
    <row r="25" spans="1:8" x14ac:dyDescent="0.25">
      <c r="A25" s="2" t="s">
        <v>104</v>
      </c>
      <c r="B25" s="71">
        <v>1375</v>
      </c>
      <c r="C25" s="72">
        <v>3294</v>
      </c>
      <c r="D25" s="73">
        <v>3581</v>
      </c>
    </row>
    <row r="26" spans="1:8" ht="17.25" customHeight="1" x14ac:dyDescent="0.25">
      <c r="B26" s="2">
        <f>B24-B25</f>
        <v>6875</v>
      </c>
      <c r="C26" s="2">
        <f>C24-C25</f>
        <v>3581</v>
      </c>
      <c r="D26" s="2">
        <v>0</v>
      </c>
    </row>
    <row r="27" spans="1:8" ht="16.5" x14ac:dyDescent="0.25">
      <c r="A27" s="126" t="s">
        <v>141</v>
      </c>
      <c r="B27" s="126" t="s">
        <v>142</v>
      </c>
      <c r="C27" s="128" t="s">
        <v>143</v>
      </c>
      <c r="D27" s="129"/>
      <c r="E27" s="130"/>
      <c r="F27" s="126" t="s">
        <v>144</v>
      </c>
    </row>
    <row r="28" spans="1:8" ht="16.5" x14ac:dyDescent="0.25">
      <c r="A28" s="127"/>
      <c r="B28" s="127"/>
      <c r="C28" s="114" t="s">
        <v>0</v>
      </c>
      <c r="D28" s="115" t="s">
        <v>98</v>
      </c>
      <c r="E28" s="115" t="s">
        <v>99</v>
      </c>
      <c r="F28" s="127"/>
    </row>
    <row r="29" spans="1:8" ht="16.5" x14ac:dyDescent="0.25">
      <c r="A29" s="5">
        <v>2017</v>
      </c>
      <c r="B29" s="5" t="s">
        <v>105</v>
      </c>
      <c r="C29" s="6">
        <f>D29+E29</f>
        <v>3000</v>
      </c>
      <c r="D29" s="6">
        <v>1500</v>
      </c>
      <c r="E29" s="6">
        <v>1500</v>
      </c>
      <c r="F29" s="6">
        <f>B16</f>
        <v>9875</v>
      </c>
    </row>
    <row r="30" spans="1:8" ht="16.5" x14ac:dyDescent="0.25">
      <c r="A30" s="5">
        <v>2018</v>
      </c>
      <c r="B30" s="5" t="s">
        <v>105</v>
      </c>
      <c r="C30" s="6">
        <f t="shared" ref="C30:C35" si="5">D30+E30</f>
        <v>3600</v>
      </c>
      <c r="D30" s="6">
        <v>1600</v>
      </c>
      <c r="E30" s="6">
        <v>2000</v>
      </c>
      <c r="F30" s="6">
        <f>C16</f>
        <v>9881</v>
      </c>
    </row>
    <row r="31" spans="1:8" ht="16.5" x14ac:dyDescent="0.25">
      <c r="A31" s="5">
        <v>2019</v>
      </c>
      <c r="B31" s="5" t="s">
        <v>105</v>
      </c>
      <c r="C31" s="6">
        <f t="shared" si="5"/>
        <v>4000</v>
      </c>
      <c r="D31" s="6">
        <v>2000</v>
      </c>
      <c r="E31" s="6">
        <v>2000</v>
      </c>
      <c r="F31" s="6">
        <f>D16</f>
        <v>9900</v>
      </c>
    </row>
    <row r="32" spans="1:8" ht="16.5" x14ac:dyDescent="0.25">
      <c r="A32" s="5">
        <v>2020</v>
      </c>
      <c r="B32" s="5" t="s">
        <v>105</v>
      </c>
      <c r="C32" s="6">
        <f t="shared" si="5"/>
        <v>4000</v>
      </c>
      <c r="D32" s="6">
        <v>2000</v>
      </c>
      <c r="E32" s="6">
        <v>2000</v>
      </c>
      <c r="F32" s="6">
        <f>E16</f>
        <v>10000</v>
      </c>
    </row>
    <row r="33" spans="1:6" ht="16.5" x14ac:dyDescent="0.25">
      <c r="A33" s="5">
        <v>2021</v>
      </c>
      <c r="B33" s="5" t="s">
        <v>105</v>
      </c>
      <c r="C33" s="6">
        <f t="shared" si="5"/>
        <v>4000</v>
      </c>
      <c r="D33" s="6">
        <v>2000</v>
      </c>
      <c r="E33" s="6">
        <v>2000</v>
      </c>
      <c r="F33" s="6">
        <f>F16</f>
        <v>10100</v>
      </c>
    </row>
    <row r="34" spans="1:6" ht="16.5" x14ac:dyDescent="0.25">
      <c r="A34" s="5">
        <v>2022</v>
      </c>
      <c r="B34" s="5" t="s">
        <v>105</v>
      </c>
      <c r="C34" s="6">
        <f t="shared" si="5"/>
        <v>4500</v>
      </c>
      <c r="D34" s="6">
        <v>2000</v>
      </c>
      <c r="E34" s="6">
        <v>2500</v>
      </c>
      <c r="F34" s="6">
        <f>G16</f>
        <v>10200</v>
      </c>
    </row>
    <row r="35" spans="1:6" ht="16.5" x14ac:dyDescent="0.25">
      <c r="A35" s="7"/>
      <c r="B35" s="5" t="s">
        <v>106</v>
      </c>
      <c r="C35" s="6">
        <f t="shared" si="5"/>
        <v>1000</v>
      </c>
      <c r="D35" s="7">
        <v>500</v>
      </c>
      <c r="E35" s="7">
        <v>500</v>
      </c>
      <c r="F35" s="6">
        <v>1000</v>
      </c>
    </row>
    <row r="36" spans="1:6" ht="16.5" x14ac:dyDescent="0.25">
      <c r="A36" s="131" t="s">
        <v>108</v>
      </c>
      <c r="B36" s="132"/>
      <c r="C36" s="116">
        <f>SUM(C29:C35)</f>
        <v>24100</v>
      </c>
      <c r="D36" s="116">
        <f>SUM(D29:D35)</f>
        <v>11600</v>
      </c>
      <c r="E36" s="116">
        <f>SUM(E29:E35)</f>
        <v>12500</v>
      </c>
      <c r="F36" s="116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B1" workbookViewId="0">
      <selection activeCell="C19" sqref="C19"/>
    </sheetView>
  </sheetViews>
  <sheetFormatPr defaultRowHeight="15" x14ac:dyDescent="0.25"/>
  <cols>
    <col min="1" max="1" width="15.7109375" customWidth="1"/>
    <col min="2" max="2" width="18.5703125" customWidth="1"/>
    <col min="3" max="3" width="47.28515625" customWidth="1"/>
    <col min="4" max="4" width="25" customWidth="1"/>
    <col min="6" max="6" width="23.5703125" customWidth="1"/>
  </cols>
  <sheetData>
    <row r="1" spans="1:6" ht="18.75" x14ac:dyDescent="0.3">
      <c r="A1" s="54" t="s">
        <v>82</v>
      </c>
      <c r="B1" s="53"/>
      <c r="C1" s="53"/>
      <c r="D1" s="53"/>
      <c r="E1" s="53"/>
      <c r="F1" s="53"/>
    </row>
    <row r="2" spans="1:6" ht="18.75" x14ac:dyDescent="0.3">
      <c r="A2" s="53" t="s">
        <v>92</v>
      </c>
      <c r="B2" s="53"/>
      <c r="C2" s="53" t="s">
        <v>83</v>
      </c>
      <c r="D2" s="53" t="s">
        <v>84</v>
      </c>
      <c r="E2" s="53"/>
      <c r="F2" s="53"/>
    </row>
    <row r="3" spans="1:6" ht="18.75" x14ac:dyDescent="0.3">
      <c r="A3" s="53">
        <v>7</v>
      </c>
      <c r="B3" s="53"/>
      <c r="C3" s="53">
        <f>A3*36000000</f>
        <v>252000000</v>
      </c>
      <c r="D3" s="53">
        <v>90</v>
      </c>
      <c r="E3" s="53">
        <f>D3*A3</f>
        <v>630</v>
      </c>
      <c r="F3" s="53">
        <f>E3*30*20000</f>
        <v>378000000</v>
      </c>
    </row>
    <row r="4" spans="1:6" ht="18.75" x14ac:dyDescent="0.3">
      <c r="A4" s="53">
        <v>2</v>
      </c>
      <c r="B4" s="53"/>
      <c r="C4" s="53">
        <f t="shared" ref="C4:C11" si="0">A4*36000000</f>
        <v>72000000</v>
      </c>
      <c r="D4" s="53">
        <v>90</v>
      </c>
      <c r="E4" s="53">
        <f t="shared" ref="E4:E11" si="1">D4*A4</f>
        <v>180</v>
      </c>
      <c r="F4" s="53">
        <f t="shared" ref="F4:F11" si="2">E4*30*20000</f>
        <v>108000000</v>
      </c>
    </row>
    <row r="5" spans="1:6" ht="18.75" x14ac:dyDescent="0.3">
      <c r="A5" s="53">
        <v>10</v>
      </c>
      <c r="B5" s="53"/>
      <c r="C5" s="53">
        <f t="shared" si="0"/>
        <v>360000000</v>
      </c>
      <c r="D5" s="53">
        <v>90</v>
      </c>
      <c r="E5" s="53">
        <f t="shared" si="1"/>
        <v>900</v>
      </c>
      <c r="F5" s="53">
        <f t="shared" si="2"/>
        <v>540000000</v>
      </c>
    </row>
    <row r="6" spans="1:6" ht="18.75" x14ac:dyDescent="0.3">
      <c r="A6" s="53">
        <v>6</v>
      </c>
      <c r="B6" s="53"/>
      <c r="C6" s="53">
        <f t="shared" si="0"/>
        <v>216000000</v>
      </c>
      <c r="D6" s="53">
        <v>90</v>
      </c>
      <c r="E6" s="53">
        <f t="shared" si="1"/>
        <v>540</v>
      </c>
      <c r="F6" s="53">
        <f t="shared" si="2"/>
        <v>324000000</v>
      </c>
    </row>
    <row r="7" spans="1:6" ht="18.75" x14ac:dyDescent="0.3">
      <c r="A7" s="53">
        <v>11</v>
      </c>
      <c r="B7" s="53"/>
      <c r="C7" s="53">
        <f t="shared" si="0"/>
        <v>396000000</v>
      </c>
      <c r="D7" s="53">
        <v>90</v>
      </c>
      <c r="E7" s="53">
        <f t="shared" si="1"/>
        <v>990</v>
      </c>
      <c r="F7" s="53">
        <f t="shared" si="2"/>
        <v>594000000</v>
      </c>
    </row>
    <row r="8" spans="1:6" ht="18.75" x14ac:dyDescent="0.3">
      <c r="A8" s="53">
        <v>4</v>
      </c>
      <c r="B8" s="53"/>
      <c r="C8" s="53">
        <f t="shared" si="0"/>
        <v>144000000</v>
      </c>
      <c r="D8" s="53">
        <v>90</v>
      </c>
      <c r="E8" s="53">
        <f t="shared" si="1"/>
        <v>360</v>
      </c>
      <c r="F8" s="53">
        <f t="shared" si="2"/>
        <v>216000000</v>
      </c>
    </row>
    <row r="9" spans="1:6" ht="18.75" x14ac:dyDescent="0.3">
      <c r="A9" s="53">
        <v>14</v>
      </c>
      <c r="B9" s="53"/>
      <c r="C9" s="53">
        <f t="shared" si="0"/>
        <v>504000000</v>
      </c>
      <c r="D9" s="53">
        <v>90</v>
      </c>
      <c r="E9" s="53">
        <f t="shared" si="1"/>
        <v>1260</v>
      </c>
      <c r="F9" s="53">
        <f t="shared" si="2"/>
        <v>756000000</v>
      </c>
    </row>
    <row r="10" spans="1:6" ht="18.75" x14ac:dyDescent="0.3">
      <c r="A10" s="53">
        <v>5</v>
      </c>
      <c r="B10" s="53"/>
      <c r="C10" s="53">
        <f t="shared" si="0"/>
        <v>180000000</v>
      </c>
      <c r="D10" s="53">
        <v>90</v>
      </c>
      <c r="E10" s="53">
        <f t="shared" si="1"/>
        <v>450</v>
      </c>
      <c r="F10" s="53">
        <f t="shared" si="2"/>
        <v>270000000</v>
      </c>
    </row>
    <row r="11" spans="1:6" ht="18.75" x14ac:dyDescent="0.3">
      <c r="A11" s="53">
        <v>1</v>
      </c>
      <c r="B11" s="53"/>
      <c r="C11" s="53">
        <f t="shared" si="0"/>
        <v>36000000</v>
      </c>
      <c r="D11" s="53">
        <v>90</v>
      </c>
      <c r="E11" s="53">
        <f t="shared" si="1"/>
        <v>90</v>
      </c>
      <c r="F11" s="53">
        <f t="shared" si="2"/>
        <v>54000000</v>
      </c>
    </row>
    <row r="12" spans="1:6" ht="18.75" x14ac:dyDescent="0.3">
      <c r="A12" s="53">
        <v>60</v>
      </c>
      <c r="B12" s="53"/>
      <c r="C12" s="54">
        <f>SUM(C3:C11)</f>
        <v>2160000000</v>
      </c>
      <c r="D12" s="53"/>
      <c r="E12" s="54">
        <f>SUM(E3:E11)</f>
        <v>5400</v>
      </c>
      <c r="F12" s="53">
        <f>SUM(F3:F11)</f>
        <v>3240000000</v>
      </c>
    </row>
    <row r="13" spans="1:6" ht="18.75" x14ac:dyDescent="0.3">
      <c r="A13" s="53"/>
      <c r="B13" s="53"/>
      <c r="C13" s="55" t="s">
        <v>85</v>
      </c>
      <c r="D13" s="53"/>
      <c r="E13" s="53"/>
      <c r="F13" s="53"/>
    </row>
    <row r="14" spans="1:6" ht="18.75" x14ac:dyDescent="0.3">
      <c r="A14" s="54" t="s">
        <v>86</v>
      </c>
      <c r="B14" s="53"/>
      <c r="C14" s="54"/>
      <c r="D14" s="53"/>
      <c r="E14" s="53"/>
      <c r="F14" s="53"/>
    </row>
    <row r="15" spans="1:6" ht="18.75" x14ac:dyDescent="0.3">
      <c r="A15" s="53" t="s">
        <v>87</v>
      </c>
      <c r="B15" s="53">
        <v>51</v>
      </c>
      <c r="C15" s="53">
        <v>20000000</v>
      </c>
      <c r="D15" s="53">
        <f>C15*B15</f>
        <v>1020000000</v>
      </c>
      <c r="E15" s="53"/>
      <c r="F15" s="53"/>
    </row>
    <row r="16" spans="1:6" ht="18.75" x14ac:dyDescent="0.3">
      <c r="A16" s="53" t="s">
        <v>88</v>
      </c>
      <c r="B16" s="53">
        <v>4</v>
      </c>
      <c r="C16" s="53">
        <v>683400000</v>
      </c>
      <c r="D16" s="53">
        <f>C16*B16</f>
        <v>2733600000</v>
      </c>
      <c r="E16" s="53"/>
      <c r="F16" s="53"/>
    </row>
    <row r="17" spans="1:6" ht="18.75" x14ac:dyDescent="0.3">
      <c r="A17" s="53" t="s">
        <v>89</v>
      </c>
      <c r="B17" s="53">
        <v>5</v>
      </c>
      <c r="C17" s="53">
        <v>683400000</v>
      </c>
      <c r="D17" s="53">
        <f>C17*B17</f>
        <v>3417000000</v>
      </c>
      <c r="E17" s="53"/>
      <c r="F17" s="53">
        <f>1800*20000</f>
        <v>36000000</v>
      </c>
    </row>
    <row r="18" spans="1:6" ht="18.75" x14ac:dyDescent="0.3">
      <c r="A18" s="53"/>
      <c r="B18" s="53"/>
      <c r="C18" s="53" t="s">
        <v>90</v>
      </c>
      <c r="D18" s="54">
        <f>SUM(D15:D17)</f>
        <v>7170600000</v>
      </c>
      <c r="E18" s="53"/>
      <c r="F18" s="53"/>
    </row>
    <row r="19" spans="1:6" ht="18.75" x14ac:dyDescent="0.3">
      <c r="A19" s="2"/>
      <c r="B19" s="53"/>
      <c r="C19" s="54" t="s">
        <v>82</v>
      </c>
      <c r="D19" s="54">
        <f>C12+F12</f>
        <v>5400000000</v>
      </c>
      <c r="E19" s="53"/>
      <c r="F19" s="53"/>
    </row>
    <row r="20" spans="1:6" ht="18.75" x14ac:dyDescent="0.3">
      <c r="A20" s="53"/>
      <c r="B20" s="53"/>
      <c r="C20" s="53" t="s">
        <v>91</v>
      </c>
      <c r="D20" s="54">
        <f>D18+D19</f>
        <v>12570600000</v>
      </c>
      <c r="E20" s="53"/>
      <c r="F20" s="53"/>
    </row>
    <row r="21" spans="1:6" ht="18.75" x14ac:dyDescent="0.3">
      <c r="A21" s="53"/>
      <c r="B21" s="53"/>
      <c r="C21" s="56"/>
      <c r="D21" s="53"/>
      <c r="E21" s="53"/>
      <c r="F21" s="5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F10" sqref="F10"/>
    </sheetView>
  </sheetViews>
  <sheetFormatPr defaultRowHeight="16.5" x14ac:dyDescent="0.25"/>
  <cols>
    <col min="1" max="1" width="7.5703125" style="9" customWidth="1"/>
    <col min="2" max="2" width="50.7109375" style="9" customWidth="1"/>
    <col min="3" max="3" width="25.28515625" style="9" customWidth="1"/>
    <col min="4" max="4" width="23.5703125" style="9" customWidth="1"/>
    <col min="5" max="5" width="25.28515625" style="9" customWidth="1"/>
    <col min="6" max="6" width="21.140625" style="9" customWidth="1"/>
    <col min="7" max="16384" width="9.140625" style="9"/>
  </cols>
  <sheetData>
    <row r="1" spans="1:5" ht="22.5" x14ac:dyDescent="0.3">
      <c r="A1" s="133" t="s">
        <v>7</v>
      </c>
      <c r="B1" s="133"/>
      <c r="C1" s="133"/>
      <c r="D1" s="133"/>
      <c r="E1" s="133"/>
    </row>
    <row r="3" spans="1:5" ht="30" customHeight="1" x14ac:dyDescent="0.25">
      <c r="A3" s="20" t="s">
        <v>6</v>
      </c>
      <c r="B3" s="20" t="s">
        <v>8</v>
      </c>
      <c r="C3" s="20" t="s">
        <v>9</v>
      </c>
      <c r="D3" s="20" t="s">
        <v>10</v>
      </c>
      <c r="E3" s="11" t="s">
        <v>45</v>
      </c>
    </row>
    <row r="4" spans="1:5" x14ac:dyDescent="0.25">
      <c r="A4" s="7" t="s">
        <v>1</v>
      </c>
      <c r="B4" s="12" t="s">
        <v>11</v>
      </c>
      <c r="C4" s="13">
        <f>SUM(C5:C8)</f>
        <v>36679716000</v>
      </c>
      <c r="D4" s="7"/>
      <c r="E4" s="14">
        <f>D4+C4</f>
        <v>36679716000</v>
      </c>
    </row>
    <row r="5" spans="1:5" x14ac:dyDescent="0.25">
      <c r="A5" s="7">
        <v>1</v>
      </c>
      <c r="B5" s="7" t="s">
        <v>12</v>
      </c>
      <c r="C5" s="6">
        <v>5500000000</v>
      </c>
      <c r="D5" s="6"/>
      <c r="E5" s="15">
        <f t="shared" ref="E5:E12" si="0">D5+C5</f>
        <v>5500000000</v>
      </c>
    </row>
    <row r="6" spans="1:5" x14ac:dyDescent="0.25">
      <c r="A6" s="7">
        <v>2</v>
      </c>
      <c r="B6" s="7" t="s">
        <v>13</v>
      </c>
      <c r="C6" s="137">
        <v>13609116000</v>
      </c>
      <c r="D6" s="138" t="s">
        <v>145</v>
      </c>
      <c r="E6" s="139">
        <f t="shared" si="0"/>
        <v>20029116000</v>
      </c>
    </row>
    <row r="7" spans="1:5" x14ac:dyDescent="0.25">
      <c r="A7" s="7">
        <v>3</v>
      </c>
      <c r="B7" s="7" t="s">
        <v>14</v>
      </c>
      <c r="C7" s="6">
        <v>5000000000</v>
      </c>
      <c r="D7" s="6"/>
      <c r="E7" s="15">
        <f t="shared" si="0"/>
        <v>5000000000</v>
      </c>
    </row>
    <row r="8" spans="1:5" x14ac:dyDescent="0.25">
      <c r="A8" s="7">
        <v>4</v>
      </c>
      <c r="B8" s="7" t="s">
        <v>19</v>
      </c>
      <c r="C8" s="6">
        <v>12570600000</v>
      </c>
      <c r="D8" s="6"/>
      <c r="E8" s="15">
        <f t="shared" si="0"/>
        <v>12570600000</v>
      </c>
    </row>
    <row r="9" spans="1:5" x14ac:dyDescent="0.25">
      <c r="A9" s="7" t="s">
        <v>2</v>
      </c>
      <c r="B9" s="12" t="s">
        <v>15</v>
      </c>
      <c r="C9" s="16">
        <f>SUM(C10:C12)</f>
        <v>533883474935</v>
      </c>
      <c r="D9" s="6"/>
      <c r="E9" s="14">
        <f>SUM(E10:E12)</f>
        <v>1245681074656</v>
      </c>
    </row>
    <row r="10" spans="1:5" x14ac:dyDescent="0.25">
      <c r="A10" s="7">
        <v>1</v>
      </c>
      <c r="B10" s="7" t="s">
        <v>16</v>
      </c>
      <c r="C10" s="6">
        <v>10000000000</v>
      </c>
      <c r="D10" s="6"/>
      <c r="E10" s="15">
        <f t="shared" si="0"/>
        <v>10000000000</v>
      </c>
    </row>
    <row r="11" spans="1:5" x14ac:dyDescent="0.25">
      <c r="A11" s="7">
        <v>2</v>
      </c>
      <c r="B11" s="7" t="s">
        <v>17</v>
      </c>
      <c r="C11" s="6">
        <v>270000000000</v>
      </c>
      <c r="D11" s="75">
        <v>538000000000</v>
      </c>
      <c r="E11" s="76">
        <f t="shared" si="0"/>
        <v>808000000000</v>
      </c>
    </row>
    <row r="12" spans="1:5" x14ac:dyDescent="0.25">
      <c r="A12" s="7">
        <v>3</v>
      </c>
      <c r="B12" s="7" t="s">
        <v>18</v>
      </c>
      <c r="C12" s="19">
        <v>253883474935</v>
      </c>
      <c r="D12" s="6">
        <v>173797599721</v>
      </c>
      <c r="E12" s="15">
        <f t="shared" si="0"/>
        <v>427681074656</v>
      </c>
    </row>
    <row r="13" spans="1:5" x14ac:dyDescent="0.25">
      <c r="A13" s="12" t="s">
        <v>5</v>
      </c>
      <c r="B13" s="25" t="s">
        <v>32</v>
      </c>
      <c r="C13" s="16"/>
      <c r="D13" s="74">
        <v>61000000000</v>
      </c>
      <c r="E13" s="74">
        <v>61000000000</v>
      </c>
    </row>
    <row r="14" spans="1:5" s="8" customFormat="1" x14ac:dyDescent="0.25">
      <c r="A14" s="12" t="s">
        <v>3</v>
      </c>
      <c r="B14" s="17" t="s">
        <v>24</v>
      </c>
      <c r="C14" s="26">
        <v>0</v>
      </c>
      <c r="D14" s="27"/>
      <c r="E14" s="13">
        <f>SUM(E15:E25)</f>
        <v>33809667446.370415</v>
      </c>
    </row>
    <row r="15" spans="1:5" x14ac:dyDescent="0.25">
      <c r="A15" s="5">
        <v>1</v>
      </c>
      <c r="B15" s="18" t="s">
        <v>26</v>
      </c>
      <c r="C15" s="21"/>
      <c r="D15" s="5"/>
      <c r="E15" s="6">
        <v>10823779630</v>
      </c>
    </row>
    <row r="16" spans="1:5" x14ac:dyDescent="0.25">
      <c r="A16" s="5">
        <v>2</v>
      </c>
      <c r="B16" s="18" t="s">
        <v>25</v>
      </c>
      <c r="C16" s="21"/>
      <c r="D16" s="5"/>
      <c r="E16" s="22">
        <v>2854637320</v>
      </c>
    </row>
    <row r="17" spans="1:6" x14ac:dyDescent="0.25">
      <c r="A17" s="5">
        <v>3</v>
      </c>
      <c r="B17" s="18" t="s">
        <v>27</v>
      </c>
      <c r="C17" s="7"/>
      <c r="D17" s="7"/>
      <c r="E17" s="6">
        <v>8553621493</v>
      </c>
    </row>
    <row r="18" spans="1:6" x14ac:dyDescent="0.25">
      <c r="A18" s="5">
        <v>4</v>
      </c>
      <c r="B18" s="18" t="s">
        <v>41</v>
      </c>
      <c r="C18" s="7"/>
      <c r="D18" s="7"/>
      <c r="E18" s="6">
        <v>266787454.37041283</v>
      </c>
    </row>
    <row r="19" spans="1:6" x14ac:dyDescent="0.25">
      <c r="A19" s="5"/>
      <c r="B19" s="18" t="s">
        <v>42</v>
      </c>
      <c r="C19" s="7"/>
      <c r="D19" s="7"/>
      <c r="E19" s="6">
        <v>340846720</v>
      </c>
    </row>
    <row r="20" spans="1:6" x14ac:dyDescent="0.25">
      <c r="A20" s="5">
        <v>5</v>
      </c>
      <c r="B20" s="18" t="s">
        <v>37</v>
      </c>
      <c r="C20" s="7"/>
      <c r="D20" s="7"/>
      <c r="E20" s="6">
        <v>50000000</v>
      </c>
    </row>
    <row r="21" spans="1:6" x14ac:dyDescent="0.25">
      <c r="A21" s="5">
        <v>6</v>
      </c>
      <c r="B21" s="18" t="s">
        <v>28</v>
      </c>
      <c r="C21" s="7"/>
      <c r="D21" s="7"/>
      <c r="E21" s="23">
        <v>8060247516</v>
      </c>
    </row>
    <row r="22" spans="1:6" x14ac:dyDescent="0.25">
      <c r="A22" s="5">
        <v>7</v>
      </c>
      <c r="B22" s="18" t="s">
        <v>29</v>
      </c>
      <c r="C22" s="7"/>
      <c r="D22" s="7"/>
      <c r="E22" s="6">
        <v>212873256</v>
      </c>
    </row>
    <row r="23" spans="1:6" x14ac:dyDescent="0.25">
      <c r="A23" s="5">
        <v>8</v>
      </c>
      <c r="B23" s="18" t="s">
        <v>30</v>
      </c>
      <c r="C23" s="7"/>
      <c r="D23" s="7"/>
      <c r="E23" s="6">
        <v>15802233</v>
      </c>
    </row>
    <row r="24" spans="1:6" x14ac:dyDescent="0.25">
      <c r="A24" s="5">
        <v>9</v>
      </c>
      <c r="B24" s="18" t="s">
        <v>107</v>
      </c>
      <c r="C24" s="7"/>
      <c r="D24" s="7"/>
      <c r="E24" s="6">
        <v>1998982497</v>
      </c>
    </row>
    <row r="25" spans="1:6" x14ac:dyDescent="0.25">
      <c r="A25" s="5">
        <v>10</v>
      </c>
      <c r="B25" s="18" t="s">
        <v>31</v>
      </c>
      <c r="C25" s="7"/>
      <c r="D25" s="7"/>
      <c r="E25" s="23">
        <v>632089327</v>
      </c>
    </row>
    <row r="26" spans="1:6" s="8" customFormat="1" x14ac:dyDescent="0.25">
      <c r="A26" s="12" t="s">
        <v>4</v>
      </c>
      <c r="B26" s="17" t="s">
        <v>33</v>
      </c>
      <c r="C26" s="12"/>
      <c r="D26" s="12"/>
      <c r="E26" s="13">
        <f>SUM(E27:E28)</f>
        <v>206575568715</v>
      </c>
    </row>
    <row r="27" spans="1:6" x14ac:dyDescent="0.25">
      <c r="A27" s="5">
        <v>1</v>
      </c>
      <c r="B27" s="18" t="s">
        <v>36</v>
      </c>
      <c r="C27" s="7"/>
      <c r="D27" s="24"/>
      <c r="E27" s="6">
        <v>137717045810</v>
      </c>
    </row>
    <row r="28" spans="1:6" x14ac:dyDescent="0.25">
      <c r="A28" s="5">
        <v>2</v>
      </c>
      <c r="B28" s="18" t="s">
        <v>35</v>
      </c>
      <c r="C28" s="7"/>
      <c r="D28" s="24"/>
      <c r="E28" s="6">
        <v>68858522905</v>
      </c>
    </row>
    <row r="29" spans="1:6" s="8" customFormat="1" x14ac:dyDescent="0.25">
      <c r="A29" s="12"/>
      <c r="B29" s="17" t="s">
        <v>34</v>
      </c>
      <c r="C29" s="13"/>
      <c r="D29" s="12"/>
      <c r="E29" s="77">
        <f>E26+E14+E9+E4+E13</f>
        <v>1583746026817.3704</v>
      </c>
    </row>
    <row r="30" spans="1:6" x14ac:dyDescent="0.25">
      <c r="E30" s="13"/>
      <c r="F30" s="78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7" workbookViewId="0">
      <selection activeCell="E21" sqref="E21"/>
    </sheetView>
  </sheetViews>
  <sheetFormatPr defaultRowHeight="15" x14ac:dyDescent="0.25"/>
  <cols>
    <col min="1" max="1" width="19.28515625" style="2" customWidth="1"/>
    <col min="2" max="2" width="21.42578125" style="2" customWidth="1"/>
    <col min="3" max="3" width="23.5703125" style="2" customWidth="1"/>
    <col min="4" max="4" width="21" style="2" customWidth="1"/>
    <col min="5" max="5" width="20.140625" style="2" customWidth="1"/>
    <col min="6" max="6" width="21.42578125" style="2" customWidth="1"/>
    <col min="7" max="7" width="20.5703125" style="2" customWidth="1"/>
    <col min="8" max="8" width="22.5703125" style="2" customWidth="1"/>
    <col min="9" max="16384" width="9.140625" style="2"/>
  </cols>
  <sheetData>
    <row r="1" spans="1:8" ht="21.75" customHeight="1" x14ac:dyDescent="0.3">
      <c r="A1" s="134" t="s">
        <v>46</v>
      </c>
      <c r="B1" s="134"/>
      <c r="C1" s="134"/>
      <c r="D1" s="134"/>
      <c r="E1" s="134"/>
      <c r="F1" s="134"/>
      <c r="G1" s="134"/>
    </row>
    <row r="2" spans="1:8" ht="21.75" customHeight="1" x14ac:dyDescent="0.3">
      <c r="A2" s="34"/>
      <c r="B2" s="34"/>
      <c r="C2" s="34"/>
      <c r="D2" s="34"/>
      <c r="E2" s="34"/>
      <c r="F2" s="34"/>
      <c r="G2" s="34"/>
    </row>
    <row r="3" spans="1:8" s="29" customFormat="1" ht="27" customHeight="1" x14ac:dyDescent="0.3">
      <c r="A3" s="20" t="s">
        <v>23</v>
      </c>
      <c r="B3" s="20">
        <v>2017</v>
      </c>
      <c r="C3" s="20">
        <v>2018</v>
      </c>
      <c r="D3" s="20">
        <v>2019</v>
      </c>
      <c r="E3" s="20">
        <v>2020</v>
      </c>
      <c r="F3" s="20">
        <v>2021</v>
      </c>
      <c r="G3" s="20">
        <v>2022</v>
      </c>
      <c r="H3" s="29" t="s">
        <v>108</v>
      </c>
    </row>
    <row r="4" spans="1:8" s="29" customFormat="1" ht="27" customHeight="1" x14ac:dyDescent="0.3">
      <c r="A4" s="7" t="s">
        <v>20</v>
      </c>
      <c r="B4" s="6">
        <v>2268186000</v>
      </c>
      <c r="C4" s="6">
        <v>2268186000</v>
      </c>
      <c r="D4" s="6">
        <v>2268186000</v>
      </c>
      <c r="E4" s="6">
        <v>2268186000</v>
      </c>
      <c r="F4" s="6">
        <v>2268186000</v>
      </c>
      <c r="G4" s="6">
        <v>2268186000</v>
      </c>
      <c r="H4" s="30">
        <f>SUM(B4:G4)</f>
        <v>13609116000</v>
      </c>
    </row>
    <row r="5" spans="1:8" s="29" customFormat="1" ht="27" customHeight="1" x14ac:dyDescent="0.3">
      <c r="A5" s="7" t="s">
        <v>22</v>
      </c>
      <c r="B5" s="6">
        <v>5400000000</v>
      </c>
      <c r="C5" s="6"/>
      <c r="D5" s="6">
        <v>7170600000</v>
      </c>
      <c r="E5" s="6"/>
      <c r="F5" s="7"/>
      <c r="G5" s="7"/>
      <c r="H5" s="30">
        <f t="shared" ref="H5:H13" si="0">SUM(B5:G5)</f>
        <v>12570600000</v>
      </c>
    </row>
    <row r="6" spans="1:8" s="29" customFormat="1" ht="27" customHeight="1" x14ac:dyDescent="0.3">
      <c r="A6" s="7" t="s">
        <v>14</v>
      </c>
      <c r="B6" s="6">
        <v>1000000000</v>
      </c>
      <c r="C6" s="6">
        <v>1000000000</v>
      </c>
      <c r="D6" s="6">
        <v>1000000000</v>
      </c>
      <c r="E6" s="6">
        <v>1000000000</v>
      </c>
      <c r="F6" s="6">
        <v>1000000000</v>
      </c>
      <c r="G6" s="7"/>
      <c r="H6" s="30">
        <f t="shared" si="0"/>
        <v>5000000000</v>
      </c>
    </row>
    <row r="7" spans="1:8" s="29" customFormat="1" ht="27" customHeight="1" x14ac:dyDescent="0.3">
      <c r="A7" s="7" t="s">
        <v>43</v>
      </c>
      <c r="B7" s="6"/>
      <c r="C7" s="6">
        <v>2000000000</v>
      </c>
      <c r="D7" s="6">
        <v>3500000000</v>
      </c>
      <c r="E7" s="6"/>
      <c r="F7" s="6"/>
      <c r="G7" s="7"/>
      <c r="H7" s="30">
        <f t="shared" si="0"/>
        <v>5500000000</v>
      </c>
    </row>
    <row r="8" spans="1:8" s="29" customFormat="1" ht="27" customHeight="1" x14ac:dyDescent="0.3">
      <c r="A8" s="7" t="s">
        <v>21</v>
      </c>
      <c r="B8" s="7"/>
      <c r="C8" s="6">
        <v>153883474935</v>
      </c>
      <c r="D8" s="6">
        <v>100000000000</v>
      </c>
      <c r="E8" s="7"/>
      <c r="F8" s="6">
        <v>100000000000</v>
      </c>
      <c r="G8" s="6">
        <v>73797599721</v>
      </c>
      <c r="H8" s="30">
        <f t="shared" si="0"/>
        <v>427681074656</v>
      </c>
    </row>
    <row r="9" spans="1:8" s="29" customFormat="1" ht="27" customHeight="1" x14ac:dyDescent="0.3">
      <c r="A9" s="7" t="s">
        <v>44</v>
      </c>
      <c r="B9" s="7"/>
      <c r="C9" s="6">
        <v>10000000000</v>
      </c>
      <c r="D9" s="6"/>
      <c r="E9" s="7"/>
      <c r="F9" s="6"/>
      <c r="G9" s="6"/>
      <c r="H9" s="30">
        <f t="shared" si="0"/>
        <v>10000000000</v>
      </c>
    </row>
    <row r="10" spans="1:8" s="29" customFormat="1" ht="27" customHeight="1" x14ac:dyDescent="0.3">
      <c r="A10" s="7" t="s">
        <v>38</v>
      </c>
      <c r="B10" s="6">
        <v>120000000000</v>
      </c>
      <c r="C10" s="75">
        <v>100000000000</v>
      </c>
      <c r="D10" s="6">
        <v>222000000000</v>
      </c>
      <c r="E10" s="6">
        <v>180000000000</v>
      </c>
      <c r="F10" s="6">
        <v>186000000000</v>
      </c>
      <c r="G10" s="7"/>
      <c r="H10" s="30">
        <f t="shared" si="0"/>
        <v>808000000000</v>
      </c>
    </row>
    <row r="11" spans="1:8" s="29" customFormat="1" ht="39.75" customHeight="1" x14ac:dyDescent="0.3">
      <c r="A11" s="31" t="s">
        <v>39</v>
      </c>
      <c r="B11" s="35"/>
      <c r="C11" s="79">
        <v>61000000000</v>
      </c>
      <c r="D11" s="35"/>
      <c r="E11" s="35"/>
      <c r="F11" s="32"/>
      <c r="G11" s="35"/>
      <c r="H11" s="30">
        <f t="shared" si="0"/>
        <v>61000000000</v>
      </c>
    </row>
    <row r="12" spans="1:8" s="29" customFormat="1" ht="27" customHeight="1" x14ac:dyDescent="0.3">
      <c r="A12" s="7" t="s">
        <v>40</v>
      </c>
      <c r="B12" s="6">
        <v>5634944575</v>
      </c>
      <c r="C12" s="6">
        <v>5634944575</v>
      </c>
      <c r="D12" s="6">
        <v>5634944575</v>
      </c>
      <c r="E12" s="6">
        <v>5634944575</v>
      </c>
      <c r="F12" s="6">
        <v>5634944575</v>
      </c>
      <c r="G12" s="6">
        <v>5634944575</v>
      </c>
      <c r="H12" s="30">
        <f t="shared" si="0"/>
        <v>33809667450</v>
      </c>
    </row>
    <row r="13" spans="1:8" s="29" customFormat="1" ht="27" customHeight="1" x14ac:dyDescent="0.3">
      <c r="A13" s="7" t="s">
        <v>33</v>
      </c>
      <c r="B13" s="6">
        <v>34429261453</v>
      </c>
      <c r="C13" s="6">
        <v>34429261453</v>
      </c>
      <c r="D13" s="6">
        <v>34429261453</v>
      </c>
      <c r="E13" s="6">
        <v>34429261453</v>
      </c>
      <c r="F13" s="6">
        <v>34429261453</v>
      </c>
      <c r="G13" s="6">
        <v>34429261453</v>
      </c>
      <c r="H13" s="30">
        <f t="shared" si="0"/>
        <v>206575568718</v>
      </c>
    </row>
    <row r="14" spans="1:8" s="29" customFormat="1" ht="27" customHeight="1" x14ac:dyDescent="0.3">
      <c r="A14" s="33" t="s">
        <v>0</v>
      </c>
      <c r="B14" s="13">
        <f>SUM(B4:B13)</f>
        <v>168732392028</v>
      </c>
      <c r="C14" s="13">
        <f t="shared" ref="C14:F14" si="1">SUM(C4:C13)</f>
        <v>370215866963</v>
      </c>
      <c r="D14" s="13">
        <f t="shared" si="1"/>
        <v>376002992028</v>
      </c>
      <c r="E14" s="13">
        <f t="shared" si="1"/>
        <v>223332392028</v>
      </c>
      <c r="F14" s="13">
        <f t="shared" si="1"/>
        <v>329332392028</v>
      </c>
      <c r="G14" s="13">
        <f>SUM(G4:G13)</f>
        <v>116129991749</v>
      </c>
      <c r="H14" s="80">
        <f>SUM(H4:H13)</f>
        <v>1583746026824</v>
      </c>
    </row>
    <row r="15" spans="1:8" ht="16.5" x14ac:dyDescent="0.25">
      <c r="B15" s="36"/>
      <c r="C15" s="13">
        <v>358712355158</v>
      </c>
      <c r="D15" s="36"/>
      <c r="E15" s="36"/>
      <c r="F15" s="36"/>
      <c r="G15" s="36"/>
      <c r="H15" s="4"/>
    </row>
    <row r="16" spans="1:8" x14ac:dyDescent="0.25">
      <c r="H16" s="4"/>
    </row>
    <row r="17" spans="8:8" x14ac:dyDescent="0.25">
      <c r="H17" s="10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GV</vt:lpstr>
      <vt:lpstr>TUYENSINH</vt:lpstr>
      <vt:lpstr>CHUONGTRINH+GIAO TRINH</vt:lpstr>
      <vt:lpstr>TONG CHI PHI</vt:lpstr>
      <vt:lpstr>PHÂN KỲ ĐẦU TƯ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2017-03-29T02:11:09Z</cp:lastPrinted>
  <dcterms:created xsi:type="dcterms:W3CDTF">2017-03-27T00:20:00Z</dcterms:created>
  <dcterms:modified xsi:type="dcterms:W3CDTF">2017-04-19T02:21:33Z</dcterms:modified>
</cp:coreProperties>
</file>